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4240" windowHeight="11250" firstSheet="3" activeTab="19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45621"/>
</workbook>
</file>

<file path=xl/calcChain.xml><?xml version="1.0" encoding="utf-8"?>
<calcChain xmlns="http://schemas.openxmlformats.org/spreadsheetml/2006/main">
  <c r="B21" i="9" l="1"/>
  <c r="C21" i="9"/>
  <c r="D21" i="9"/>
  <c r="E21" i="9"/>
  <c r="F21" i="9"/>
  <c r="G21" i="9"/>
  <c r="F19" i="1" l="1"/>
  <c r="E19" i="1"/>
  <c r="G137" i="6" l="1"/>
  <c r="C137" i="6"/>
  <c r="D137" i="6"/>
  <c r="E137" i="6"/>
  <c r="F137" i="6"/>
  <c r="B137" i="6"/>
  <c r="C62" i="6"/>
  <c r="D62" i="6"/>
  <c r="E62" i="6"/>
  <c r="F62" i="6"/>
  <c r="G62" i="6"/>
  <c r="B62" i="6"/>
  <c r="B8" i="10"/>
  <c r="C6" i="23"/>
  <c r="C7" i="23" s="1"/>
  <c r="B9" i="1"/>
  <c r="H25" i="23"/>
  <c r="G25" i="23"/>
  <c r="E5" i="13" s="1"/>
  <c r="F25" i="23"/>
  <c r="E25" i="23"/>
  <c r="C5" i="13" s="1"/>
  <c r="D25" i="23"/>
  <c r="G30" i="9"/>
  <c r="G31" i="9"/>
  <c r="G29" i="9"/>
  <c r="G28" i="9" s="1"/>
  <c r="U20" i="27" s="1"/>
  <c r="G26" i="9"/>
  <c r="G27" i="9"/>
  <c r="G25" i="9"/>
  <c r="G19" i="9"/>
  <c r="G18" i="9"/>
  <c r="G17" i="9"/>
  <c r="G14" i="9"/>
  <c r="G15" i="9"/>
  <c r="G13" i="9"/>
  <c r="U4" i="27"/>
  <c r="G71" i="8"/>
  <c r="U63" i="26" s="1"/>
  <c r="U47" i="26"/>
  <c r="U49" i="26"/>
  <c r="U51" i="26"/>
  <c r="G53" i="8"/>
  <c r="U45" i="26" s="1"/>
  <c r="U39" i="26"/>
  <c r="U41" i="26"/>
  <c r="U43" i="26"/>
  <c r="G44" i="8"/>
  <c r="U33" i="26"/>
  <c r="U31" i="26"/>
  <c r="G10" i="8"/>
  <c r="U7" i="26"/>
  <c r="U9" i="26"/>
  <c r="U11" i="26"/>
  <c r="G19" i="8"/>
  <c r="G27" i="8"/>
  <c r="U20" i="26" s="1"/>
  <c r="G37" i="8"/>
  <c r="B10" i="6"/>
  <c r="B18" i="6"/>
  <c r="B28" i="6"/>
  <c r="B38" i="6"/>
  <c r="B48" i="6"/>
  <c r="B58" i="6"/>
  <c r="B71" i="6"/>
  <c r="B75" i="6"/>
  <c r="B7" i="13"/>
  <c r="G18" i="6"/>
  <c r="G10" i="6"/>
  <c r="G9" i="5"/>
  <c r="G10" i="5"/>
  <c r="U4" i="20" s="1"/>
  <c r="G11" i="5"/>
  <c r="G12" i="5"/>
  <c r="U6" i="20" s="1"/>
  <c r="G14" i="5"/>
  <c r="U8" i="20" s="1"/>
  <c r="G27" i="5"/>
  <c r="G16" i="5"/>
  <c r="G29" i="5"/>
  <c r="G28" i="5" s="1"/>
  <c r="U22" i="20" s="1"/>
  <c r="G30" i="5"/>
  <c r="G31" i="5"/>
  <c r="G32" i="5"/>
  <c r="G33" i="5"/>
  <c r="G34" i="5"/>
  <c r="G36" i="5"/>
  <c r="G35" i="5" s="1"/>
  <c r="U29" i="20" s="1"/>
  <c r="G38" i="5"/>
  <c r="G39" i="5"/>
  <c r="G37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9" i="9"/>
  <c r="Q2" i="27" s="1"/>
  <c r="D9" i="9"/>
  <c r="R2" i="27" s="1"/>
  <c r="E9" i="9"/>
  <c r="S2" i="27" s="1"/>
  <c r="F9" i="9"/>
  <c r="T2" i="27" s="1"/>
  <c r="G12" i="9"/>
  <c r="G16" i="9"/>
  <c r="G9" i="9"/>
  <c r="U2" i="27" s="1"/>
  <c r="Q3" i="27"/>
  <c r="R3" i="27"/>
  <c r="S3" i="27"/>
  <c r="T3" i="27"/>
  <c r="U3" i="27"/>
  <c r="Q4" i="27"/>
  <c r="R4" i="27"/>
  <c r="S4" i="27"/>
  <c r="T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8" i="9"/>
  <c r="Q13" i="27"/>
  <c r="D28" i="9"/>
  <c r="R13" i="27"/>
  <c r="E28" i="9"/>
  <c r="S13" i="27"/>
  <c r="F28" i="9"/>
  <c r="T13" i="27"/>
  <c r="G24" i="9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Q21" i="27"/>
  <c r="R21" i="27"/>
  <c r="S21" i="27"/>
  <c r="T21" i="27"/>
  <c r="Q22" i="27"/>
  <c r="R22" i="27"/>
  <c r="S22" i="27"/>
  <c r="T22" i="27"/>
  <c r="U22" i="27"/>
  <c r="Q23" i="27"/>
  <c r="R23" i="27"/>
  <c r="S23" i="27"/>
  <c r="T23" i="27"/>
  <c r="U23" i="27"/>
  <c r="E33" i="9"/>
  <c r="S24" i="27" s="1"/>
  <c r="P3" i="27"/>
  <c r="P4" i="27"/>
  <c r="P5" i="27"/>
  <c r="P6" i="27"/>
  <c r="P7" i="27"/>
  <c r="P8" i="27"/>
  <c r="P9" i="27"/>
  <c r="P10" i="27"/>
  <c r="P11" i="27"/>
  <c r="P12" i="27"/>
  <c r="B28" i="9"/>
  <c r="P13" i="27" s="1"/>
  <c r="P14" i="27"/>
  <c r="P15" i="27"/>
  <c r="P16" i="27"/>
  <c r="P17" i="27"/>
  <c r="P18" i="27"/>
  <c r="P19" i="27"/>
  <c r="P20" i="27"/>
  <c r="P21" i="27"/>
  <c r="P22" i="27"/>
  <c r="P23" i="27"/>
  <c r="B9" i="9"/>
  <c r="P2" i="27" s="1"/>
  <c r="A5" i="27"/>
  <c r="A4" i="27"/>
  <c r="A3" i="27"/>
  <c r="A2" i="27"/>
  <c r="C10" i="8"/>
  <c r="C19" i="8"/>
  <c r="C27" i="8"/>
  <c r="C37" i="8"/>
  <c r="D10" i="8"/>
  <c r="D19" i="8"/>
  <c r="D27" i="8"/>
  <c r="D37" i="8"/>
  <c r="E10" i="8"/>
  <c r="E19" i="8"/>
  <c r="E27" i="8"/>
  <c r="E37" i="8"/>
  <c r="F10" i="8"/>
  <c r="F19" i="8"/>
  <c r="F27" i="8"/>
  <c r="F37" i="8"/>
  <c r="Q3" i="26"/>
  <c r="R3" i="26"/>
  <c r="S3" i="26"/>
  <c r="T3" i="26"/>
  <c r="Q4" i="26"/>
  <c r="R4" i="26"/>
  <c r="S4" i="26"/>
  <c r="T4" i="26"/>
  <c r="U4" i="26"/>
  <c r="Q5" i="26"/>
  <c r="R5" i="26"/>
  <c r="S5" i="26"/>
  <c r="T5" i="26"/>
  <c r="Q6" i="26"/>
  <c r="R6" i="26"/>
  <c r="S6" i="26"/>
  <c r="T6" i="26"/>
  <c r="U6" i="26"/>
  <c r="Q7" i="26"/>
  <c r="R7" i="26"/>
  <c r="S7" i="26"/>
  <c r="T7" i="26"/>
  <c r="Q8" i="26"/>
  <c r="R8" i="26"/>
  <c r="S8" i="26"/>
  <c r="T8" i="26"/>
  <c r="U8" i="26"/>
  <c r="Q9" i="26"/>
  <c r="R9" i="26"/>
  <c r="S9" i="26"/>
  <c r="T9" i="26"/>
  <c r="Q10" i="26"/>
  <c r="R10" i="26"/>
  <c r="S10" i="26"/>
  <c r="T10" i="26"/>
  <c r="U10" i="26"/>
  <c r="Q11" i="26"/>
  <c r="R11" i="26"/>
  <c r="S11" i="26"/>
  <c r="T11" i="26"/>
  <c r="Q12" i="26"/>
  <c r="R12" i="26"/>
  <c r="S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Q32" i="26"/>
  <c r="R32" i="26"/>
  <c r="S32" i="26"/>
  <c r="T32" i="26"/>
  <c r="U32" i="26"/>
  <c r="Q33" i="26"/>
  <c r="R33" i="26"/>
  <c r="S33" i="26"/>
  <c r="T33" i="26"/>
  <c r="Q34" i="26"/>
  <c r="R34" i="26"/>
  <c r="S34" i="26"/>
  <c r="T34" i="26"/>
  <c r="U34" i="26"/>
  <c r="C44" i="8"/>
  <c r="Q36" i="26" s="1"/>
  <c r="C53" i="8"/>
  <c r="C61" i="8"/>
  <c r="C71" i="8"/>
  <c r="Q63" i="26" s="1"/>
  <c r="D44" i="8"/>
  <c r="D53" i="8"/>
  <c r="D61" i="8"/>
  <c r="D71" i="8"/>
  <c r="E44" i="8"/>
  <c r="S36" i="26" s="1"/>
  <c r="E53" i="8"/>
  <c r="E61" i="8"/>
  <c r="S53" i="26" s="1"/>
  <c r="E71" i="8"/>
  <c r="S63" i="26" s="1"/>
  <c r="F44" i="8"/>
  <c r="F53" i="8"/>
  <c r="T45" i="26" s="1"/>
  <c r="F61" i="8"/>
  <c r="F71" i="8"/>
  <c r="G61" i="8"/>
  <c r="U53" i="26" s="1"/>
  <c r="R36" i="26"/>
  <c r="T36" i="26"/>
  <c r="Q37" i="26"/>
  <c r="R37" i="26"/>
  <c r="S37" i="26"/>
  <c r="T37" i="26"/>
  <c r="Q38" i="26"/>
  <c r="R38" i="26"/>
  <c r="S38" i="26"/>
  <c r="T38" i="26"/>
  <c r="U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Q42" i="26"/>
  <c r="R42" i="26"/>
  <c r="S42" i="26"/>
  <c r="T42" i="26"/>
  <c r="U42" i="26"/>
  <c r="Q43" i="26"/>
  <c r="R43" i="26"/>
  <c r="S43" i="26"/>
  <c r="T43" i="26"/>
  <c r="Q44" i="26"/>
  <c r="R44" i="26"/>
  <c r="S44" i="26"/>
  <c r="T44" i="26"/>
  <c r="U44" i="26"/>
  <c r="R45" i="26"/>
  <c r="Q46" i="26"/>
  <c r="R46" i="26"/>
  <c r="S46" i="26"/>
  <c r="T46" i="26"/>
  <c r="U46" i="26"/>
  <c r="Q47" i="26"/>
  <c r="R47" i="26"/>
  <c r="S47" i="26"/>
  <c r="T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U50" i="26"/>
  <c r="Q51" i="26"/>
  <c r="R51" i="26"/>
  <c r="S51" i="26"/>
  <c r="T51" i="26"/>
  <c r="Q52" i="26"/>
  <c r="R52" i="26"/>
  <c r="S52" i="26"/>
  <c r="T52" i="26"/>
  <c r="U52" i="26"/>
  <c r="Q53" i="26"/>
  <c r="R53" i="26"/>
  <c r="T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R63" i="26"/>
  <c r="T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P36" i="26" s="1"/>
  <c r="B53" i="8"/>
  <c r="B61" i="8"/>
  <c r="P53" i="26" s="1"/>
  <c r="B71" i="8"/>
  <c r="B43" i="8"/>
  <c r="P35" i="26" s="1"/>
  <c r="B10" i="8"/>
  <c r="B19" i="8"/>
  <c r="B27" i="8"/>
  <c r="B37" i="8"/>
  <c r="P30" i="26" s="1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U3" i="25" s="1"/>
  <c r="F9" i="7"/>
  <c r="F19" i="7"/>
  <c r="F29" i="7" s="1"/>
  <c r="T4" i="25" s="1"/>
  <c r="E9" i="7"/>
  <c r="E19" i="7"/>
  <c r="D9" i="7"/>
  <c r="R2" i="25" s="1"/>
  <c r="D19" i="7"/>
  <c r="C9" i="7"/>
  <c r="Q2" i="25" s="1"/>
  <c r="C19" i="7"/>
  <c r="B9" i="7"/>
  <c r="P2" i="25" s="1"/>
  <c r="B19" i="7"/>
  <c r="B29" i="7" s="1"/>
  <c r="P4" i="25" s="1"/>
  <c r="T3" i="25"/>
  <c r="S2" i="25"/>
  <c r="A3" i="25"/>
  <c r="A4" i="25"/>
  <c r="A2" i="25"/>
  <c r="A87" i="24"/>
  <c r="C85" i="6"/>
  <c r="C93" i="6"/>
  <c r="C103" i="6"/>
  <c r="C113" i="6"/>
  <c r="C123" i="6"/>
  <c r="C133" i="6"/>
  <c r="C146" i="6"/>
  <c r="C150" i="6"/>
  <c r="D85" i="6"/>
  <c r="R77" i="24" s="1"/>
  <c r="D93" i="6"/>
  <c r="D103" i="6"/>
  <c r="R95" i="24" s="1"/>
  <c r="D113" i="6"/>
  <c r="D123" i="6"/>
  <c r="D133" i="6"/>
  <c r="D146" i="6"/>
  <c r="D150" i="6"/>
  <c r="E85" i="6"/>
  <c r="E93" i="6"/>
  <c r="E103" i="6"/>
  <c r="E113" i="6"/>
  <c r="E123" i="6"/>
  <c r="E133" i="6"/>
  <c r="E146" i="6"/>
  <c r="E150" i="6"/>
  <c r="F85" i="6"/>
  <c r="T77" i="24" s="1"/>
  <c r="F93" i="6"/>
  <c r="F103" i="6"/>
  <c r="T95" i="24" s="1"/>
  <c r="F113" i="6"/>
  <c r="F123" i="6"/>
  <c r="F133" i="6"/>
  <c r="F146" i="6"/>
  <c r="F150" i="6"/>
  <c r="F84" i="6"/>
  <c r="T76" i="24" s="1"/>
  <c r="G85" i="6"/>
  <c r="G93" i="6"/>
  <c r="U85" i="24" s="1"/>
  <c r="G103" i="6"/>
  <c r="G113" i="6"/>
  <c r="U105" i="24" s="1"/>
  <c r="G123" i="6"/>
  <c r="G133" i="6"/>
  <c r="U125" i="24" s="1"/>
  <c r="G146" i="6"/>
  <c r="G150" i="6"/>
  <c r="U142" i="24" s="1"/>
  <c r="Q77" i="24"/>
  <c r="S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S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Q3" i="24" s="1"/>
  <c r="C18" i="6"/>
  <c r="C28" i="6"/>
  <c r="C38" i="6"/>
  <c r="Q31" i="24" s="1"/>
  <c r="C48" i="6"/>
  <c r="C58" i="6"/>
  <c r="C71" i="6"/>
  <c r="C75" i="6"/>
  <c r="Q68" i="24" s="1"/>
  <c r="D10" i="6"/>
  <c r="D18" i="6"/>
  <c r="D28" i="6"/>
  <c r="D38" i="6"/>
  <c r="D48" i="6"/>
  <c r="D58" i="6"/>
  <c r="D71" i="6"/>
  <c r="D75" i="6"/>
  <c r="E10" i="6"/>
  <c r="S3" i="24" s="1"/>
  <c r="E18" i="6"/>
  <c r="E28" i="6"/>
  <c r="E38" i="6"/>
  <c r="S31" i="24" s="1"/>
  <c r="E48" i="6"/>
  <c r="E58" i="6"/>
  <c r="E71" i="6"/>
  <c r="E75" i="6"/>
  <c r="S68" i="24" s="1"/>
  <c r="F10" i="6"/>
  <c r="T3" i="24" s="1"/>
  <c r="F18" i="6"/>
  <c r="F28" i="6"/>
  <c r="F38" i="6"/>
  <c r="F48" i="6"/>
  <c r="F58" i="6"/>
  <c r="F71" i="6"/>
  <c r="F75" i="6"/>
  <c r="G28" i="6"/>
  <c r="G38" i="6"/>
  <c r="U31" i="24" s="1"/>
  <c r="G48" i="6"/>
  <c r="G58" i="6"/>
  <c r="G71" i="6"/>
  <c r="G75" i="6"/>
  <c r="U68" i="24" s="1"/>
  <c r="B85" i="6"/>
  <c r="B93" i="6"/>
  <c r="B103" i="6"/>
  <c r="B113" i="6"/>
  <c r="P105" i="24" s="1"/>
  <c r="B123" i="6"/>
  <c r="B133" i="6"/>
  <c r="P125" i="24" s="1"/>
  <c r="B146" i="6"/>
  <c r="P138" i="24" s="1"/>
  <c r="B150" i="6"/>
  <c r="P142" i="24" s="1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R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R31" i="24"/>
  <c r="T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R68" i="24"/>
  <c r="T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5" i="20"/>
  <c r="U7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30" i="20"/>
  <c r="U31" i="20"/>
  <c r="U32" i="20"/>
  <c r="U33" i="20"/>
  <c r="G46" i="5"/>
  <c r="G47" i="5"/>
  <c r="G48" i="5"/>
  <c r="G49" i="5"/>
  <c r="G50" i="5"/>
  <c r="G51" i="5"/>
  <c r="G52" i="5"/>
  <c r="G53" i="5"/>
  <c r="G45" i="5"/>
  <c r="U37" i="20" s="1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 s="1"/>
  <c r="U47" i="20"/>
  <c r="U48" i="20"/>
  <c r="U49" i="20"/>
  <c r="G60" i="5"/>
  <c r="G61" i="5"/>
  <c r="G59" i="5" s="1"/>
  <c r="U51" i="20" s="1"/>
  <c r="U52" i="20"/>
  <c r="U53" i="20"/>
  <c r="G62" i="5"/>
  <c r="U54" i="20" s="1"/>
  <c r="G63" i="5"/>
  <c r="U55" i="20" s="1"/>
  <c r="G68" i="5"/>
  <c r="G67" i="5" s="1"/>
  <c r="U57" i="20" s="1"/>
  <c r="G73" i="5"/>
  <c r="U60" i="20"/>
  <c r="G74" i="5"/>
  <c r="U61" i="20" s="1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E16" i="5"/>
  <c r="S10" i="20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C37" i="5"/>
  <c r="Q31" i="20"/>
  <c r="D37" i="5"/>
  <c r="R31" i="20"/>
  <c r="E37" i="5"/>
  <c r="S31" i="20"/>
  <c r="F37" i="5"/>
  <c r="T31" i="20"/>
  <c r="Q32" i="20"/>
  <c r="R32" i="20"/>
  <c r="S32" i="20"/>
  <c r="T32" i="20"/>
  <c r="Q33" i="20"/>
  <c r="R33" i="20"/>
  <c r="S33" i="20"/>
  <c r="T33" i="20"/>
  <c r="C41" i="5"/>
  <c r="Q34" i="20" s="1"/>
  <c r="E41" i="5"/>
  <c r="S34" i="20" s="1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 s="1"/>
  <c r="D54" i="5"/>
  <c r="R46" i="20" s="1"/>
  <c r="E54" i="5"/>
  <c r="S46" i="20" s="1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E65" i="5"/>
  <c r="S56" i="20" s="1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/>
  <c r="E75" i="5"/>
  <c r="S62" i="20"/>
  <c r="F75" i="5"/>
  <c r="T62" i="20" s="1"/>
  <c r="P61" i="20"/>
  <c r="B75" i="5"/>
  <c r="P62" i="20" s="1"/>
  <c r="P60" i="20"/>
  <c r="P58" i="20"/>
  <c r="B67" i="5"/>
  <c r="P57" i="20" s="1"/>
  <c r="B45" i="5"/>
  <c r="B54" i="5"/>
  <c r="B59" i="5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B16" i="5"/>
  <c r="B28" i="5"/>
  <c r="B37" i="5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D20" i="23"/>
  <c r="B6" i="1" s="1"/>
  <c r="F18" i="23"/>
  <c r="K6" i="3" s="1"/>
  <c r="E18" i="23"/>
  <c r="J6" i="3" s="1"/>
  <c r="D18" i="23"/>
  <c r="I6" i="3" s="1"/>
  <c r="E6" i="1"/>
  <c r="F5" i="13"/>
  <c r="D5" i="13"/>
  <c r="B5" i="13"/>
  <c r="D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 s="1"/>
  <c r="A2" i="11"/>
  <c r="A5" i="9"/>
  <c r="A5" i="8"/>
  <c r="A5" i="7"/>
  <c r="A5" i="6"/>
  <c r="A4" i="5"/>
  <c r="A4" i="4"/>
  <c r="A4" i="3"/>
  <c r="A4" i="2"/>
  <c r="A4" i="1"/>
  <c r="K14" i="3"/>
  <c r="Y4" i="17" s="1"/>
  <c r="J14" i="3"/>
  <c r="X4" i="17" s="1"/>
  <c r="I14" i="3"/>
  <c r="I8" i="3"/>
  <c r="H14" i="3"/>
  <c r="G14" i="3"/>
  <c r="U4" i="17" s="1"/>
  <c r="E14" i="3"/>
  <c r="K8" i="3"/>
  <c r="J8" i="3"/>
  <c r="H8" i="3"/>
  <c r="G8" i="3"/>
  <c r="E8" i="3"/>
  <c r="S3" i="17" s="1"/>
  <c r="F41" i="2"/>
  <c r="E41" i="2"/>
  <c r="S17" i="16" s="1"/>
  <c r="D41" i="2"/>
  <c r="R17" i="16" s="1"/>
  <c r="C41" i="2"/>
  <c r="H27" i="2"/>
  <c r="G27" i="2"/>
  <c r="U15" i="16" s="1"/>
  <c r="F27" i="2"/>
  <c r="E27" i="2"/>
  <c r="D27" i="2"/>
  <c r="C27" i="2"/>
  <c r="Q15" i="16" s="1"/>
  <c r="B41" i="2"/>
  <c r="B27" i="2"/>
  <c r="H22" i="2"/>
  <c r="G22" i="2"/>
  <c r="U14" i="16" s="1"/>
  <c r="F22" i="2"/>
  <c r="E22" i="2"/>
  <c r="T14" i="16" s="1"/>
  <c r="D22" i="2"/>
  <c r="C22" i="2"/>
  <c r="B22" i="2"/>
  <c r="E20" i="3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P36" i="18"/>
  <c r="B64" i="4"/>
  <c r="B63" i="4"/>
  <c r="B55" i="4"/>
  <c r="P30" i="18"/>
  <c r="B49" i="4"/>
  <c r="B48" i="4"/>
  <c r="B37" i="4"/>
  <c r="B44" i="4"/>
  <c r="P25" i="18" s="1"/>
  <c r="B8" i="4"/>
  <c r="B29" i="4"/>
  <c r="P15" i="18" s="1"/>
  <c r="B17" i="4"/>
  <c r="B13" i="4"/>
  <c r="B21" i="4" s="1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3" i="18"/>
  <c r="P34" i="18"/>
  <c r="P35" i="18"/>
  <c r="P32" i="18"/>
  <c r="P27" i="18"/>
  <c r="P28" i="18"/>
  <c r="P29" i="18"/>
  <c r="P26" i="18"/>
  <c r="P20" i="18"/>
  <c r="P21" i="18"/>
  <c r="P22" i="18"/>
  <c r="P23" i="18"/>
  <c r="P24" i="18"/>
  <c r="P19" i="18"/>
  <c r="P16" i="18"/>
  <c r="P17" i="18"/>
  <c r="P7" i="18"/>
  <c r="P8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3" i="1"/>
  <c r="Q71" i="15" s="1"/>
  <c r="F27" i="1"/>
  <c r="F31" i="1"/>
  <c r="F38" i="1"/>
  <c r="Q87" i="15" s="1"/>
  <c r="F42" i="1"/>
  <c r="Q91" i="15" s="1"/>
  <c r="F63" i="1"/>
  <c r="Q106" i="15"/>
  <c r="Q107" i="15"/>
  <c r="Q108" i="15"/>
  <c r="Q109" i="15"/>
  <c r="F68" i="1"/>
  <c r="Q110" i="15" s="1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23" i="1"/>
  <c r="E27" i="1"/>
  <c r="E31" i="1"/>
  <c r="E38" i="1"/>
  <c r="E42" i="1"/>
  <c r="E57" i="1"/>
  <c r="P103" i="15" s="1"/>
  <c r="E63" i="1"/>
  <c r="E68" i="1"/>
  <c r="E75" i="1"/>
  <c r="P116" i="15" s="1"/>
  <c r="P117" i="15"/>
  <c r="P118" i="15"/>
  <c r="P111" i="15"/>
  <c r="P112" i="15"/>
  <c r="P113" i="15"/>
  <c r="P114" i="15"/>
  <c r="P115" i="15"/>
  <c r="P110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P88" i="15"/>
  <c r="Q88" i="15"/>
  <c r="P89" i="15"/>
  <c r="Q89" i="15"/>
  <c r="P90" i="15"/>
  <c r="Q90" i="15"/>
  <c r="P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Q20" i="15" s="1"/>
  <c r="C31" i="1"/>
  <c r="C38" i="1"/>
  <c r="Q34" i="15" s="1"/>
  <c r="C41" i="1"/>
  <c r="C60" i="1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D70" i="4"/>
  <c r="Q36" i="18"/>
  <c r="C64" i="4"/>
  <c r="D64" i="4"/>
  <c r="R33" i="18" s="1"/>
  <c r="C63" i="4"/>
  <c r="D63" i="4"/>
  <c r="R32" i="18" s="1"/>
  <c r="C48" i="4"/>
  <c r="C55" i="4"/>
  <c r="Q31" i="18" s="1"/>
  <c r="D55" i="4"/>
  <c r="D48" i="4"/>
  <c r="R26" i="18" s="1"/>
  <c r="C49" i="4"/>
  <c r="D49" i="4"/>
  <c r="C29" i="4"/>
  <c r="D29" i="4"/>
  <c r="R15" i="18" s="1"/>
  <c r="C40" i="4"/>
  <c r="D40" i="4"/>
  <c r="C37" i="4"/>
  <c r="Q19" i="18" s="1"/>
  <c r="D37" i="4"/>
  <c r="C17" i="4"/>
  <c r="C13" i="4"/>
  <c r="D13" i="4"/>
  <c r="W4" i="17"/>
  <c r="V4" i="17"/>
  <c r="W3" i="17"/>
  <c r="X3" i="17"/>
  <c r="S4" i="17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 s="1"/>
  <c r="P4" i="15"/>
  <c r="Q6" i="18"/>
  <c r="R22" i="18"/>
  <c r="R27" i="18"/>
  <c r="Q30" i="18"/>
  <c r="R36" i="18"/>
  <c r="Q9" i="18"/>
  <c r="Q22" i="18"/>
  <c r="Q27" i="18"/>
  <c r="R31" i="18"/>
  <c r="Q32" i="18"/>
  <c r="R19" i="18"/>
  <c r="R38" i="18"/>
  <c r="R37" i="18"/>
  <c r="R6" i="18"/>
  <c r="Q15" i="18"/>
  <c r="R30" i="18"/>
  <c r="Q26" i="18"/>
  <c r="Q33" i="18"/>
  <c r="Q37" i="18"/>
  <c r="S5" i="17"/>
  <c r="G8" i="2"/>
  <c r="G20" i="2" s="1"/>
  <c r="U13" i="16" s="1"/>
  <c r="S14" i="16"/>
  <c r="D44" i="4"/>
  <c r="R25" i="18" s="1"/>
  <c r="D57" i="4"/>
  <c r="D59" i="4" s="1"/>
  <c r="E8" i="2"/>
  <c r="E20" i="2" s="1"/>
  <c r="S13" i="16" s="1"/>
  <c r="Q38" i="18"/>
  <c r="C57" i="4"/>
  <c r="C59" i="4" s="1"/>
  <c r="H8" i="2"/>
  <c r="H20" i="2" s="1"/>
  <c r="V13" i="16" s="1"/>
  <c r="F8" i="2"/>
  <c r="F20" i="2" s="1"/>
  <c r="T13" i="16" s="1"/>
  <c r="B47" i="1"/>
  <c r="B62" i="1" s="1"/>
  <c r="P54" i="15" s="1"/>
  <c r="V3" i="16"/>
  <c r="C8" i="4"/>
  <c r="Q5" i="18"/>
  <c r="D8" i="4"/>
  <c r="R5" i="18"/>
  <c r="R2" i="18"/>
  <c r="D21" i="4"/>
  <c r="D23" i="4" s="1"/>
  <c r="C21" i="4"/>
  <c r="C23" i="4" s="1"/>
  <c r="Q2" i="18"/>
  <c r="Q12" i="18"/>
  <c r="R12" i="18"/>
  <c r="Q67" i="15"/>
  <c r="U3" i="17"/>
  <c r="T2" i="25"/>
  <c r="P38" i="18" l="1"/>
  <c r="B74" i="4"/>
  <c r="P39" i="18" s="1"/>
  <c r="F9" i="8"/>
  <c r="T2" i="26" s="1"/>
  <c r="E9" i="8"/>
  <c r="D9" i="8"/>
  <c r="R2" i="26" s="1"/>
  <c r="C9" i="8"/>
  <c r="T12" i="26"/>
  <c r="P3" i="25"/>
  <c r="G29" i="7"/>
  <c r="U4" i="25" s="1"/>
  <c r="E29" i="7"/>
  <c r="S4" i="25" s="1"/>
  <c r="B9" i="6"/>
  <c r="H20" i="3"/>
  <c r="V5" i="17" s="1"/>
  <c r="C29" i="7"/>
  <c r="Q4" i="25" s="1"/>
  <c r="S3" i="25"/>
  <c r="F33" i="9"/>
  <c r="T24" i="27" s="1"/>
  <c r="U21" i="27"/>
  <c r="B33" i="9"/>
  <c r="P24" i="27" s="1"/>
  <c r="U13" i="27"/>
  <c r="C33" i="9"/>
  <c r="Q24" i="27" s="1"/>
  <c r="G33" i="9"/>
  <c r="U24" i="27" s="1"/>
  <c r="D33" i="9"/>
  <c r="R24" i="27" s="1"/>
  <c r="F43" i="8"/>
  <c r="T35" i="26" s="1"/>
  <c r="E43" i="8"/>
  <c r="S35" i="26" s="1"/>
  <c r="D43" i="8"/>
  <c r="R35" i="26" s="1"/>
  <c r="C43" i="8"/>
  <c r="Q35" i="26" s="1"/>
  <c r="S45" i="26"/>
  <c r="Q45" i="26"/>
  <c r="G43" i="8"/>
  <c r="U35" i="26" s="1"/>
  <c r="U36" i="26"/>
  <c r="U37" i="26"/>
  <c r="Q2" i="26"/>
  <c r="C77" i="8"/>
  <c r="Q68" i="26" s="1"/>
  <c r="S2" i="26"/>
  <c r="E77" i="8"/>
  <c r="S68" i="26" s="1"/>
  <c r="B9" i="8"/>
  <c r="B77" i="8" s="1"/>
  <c r="P68" i="26" s="1"/>
  <c r="P12" i="26"/>
  <c r="F77" i="8"/>
  <c r="T68" i="26" s="1"/>
  <c r="G9" i="8"/>
  <c r="U3" i="26"/>
  <c r="U5" i="26"/>
  <c r="Q3" i="25"/>
  <c r="D29" i="7"/>
  <c r="R4" i="25" s="1"/>
  <c r="D84" i="6"/>
  <c r="R76" i="24" s="1"/>
  <c r="C84" i="6"/>
  <c r="Q76" i="24" s="1"/>
  <c r="B84" i="6"/>
  <c r="P76" i="24" s="1"/>
  <c r="E84" i="6"/>
  <c r="S76" i="24" s="1"/>
  <c r="G84" i="6"/>
  <c r="U76" i="24" s="1"/>
  <c r="P2" i="24"/>
  <c r="P68" i="24"/>
  <c r="E9" i="6"/>
  <c r="S2" i="24" s="1"/>
  <c r="G9" i="6"/>
  <c r="D9" i="6"/>
  <c r="F9" i="6"/>
  <c r="F159" i="6" s="1"/>
  <c r="T150" i="24" s="1"/>
  <c r="C9" i="6"/>
  <c r="Q2" i="24" s="1"/>
  <c r="U58" i="20"/>
  <c r="F65" i="5"/>
  <c r="T56" i="20" s="1"/>
  <c r="D65" i="5"/>
  <c r="R56" i="20" s="1"/>
  <c r="U46" i="20"/>
  <c r="G65" i="5"/>
  <c r="U56" i="20" s="1"/>
  <c r="U50" i="20"/>
  <c r="B65" i="5"/>
  <c r="P56" i="20" s="1"/>
  <c r="P37" i="20"/>
  <c r="B41" i="5"/>
  <c r="P34" i="20" s="1"/>
  <c r="E70" i="5"/>
  <c r="D41" i="5"/>
  <c r="R34" i="20" s="1"/>
  <c r="G41" i="5"/>
  <c r="U34" i="20" s="1"/>
  <c r="F41" i="5"/>
  <c r="G42" i="5"/>
  <c r="U35" i="20" s="1"/>
  <c r="C70" i="5"/>
  <c r="C74" i="4"/>
  <c r="Q39" i="18" s="1"/>
  <c r="B57" i="4"/>
  <c r="B59" i="4" s="1"/>
  <c r="C44" i="4"/>
  <c r="Q25" i="18" s="1"/>
  <c r="D74" i="4"/>
  <c r="R39" i="18" s="1"/>
  <c r="B23" i="4"/>
  <c r="P12" i="18"/>
  <c r="P6" i="18"/>
  <c r="R13" i="18"/>
  <c r="D25" i="4"/>
  <c r="C25" i="4"/>
  <c r="Q13" i="18"/>
  <c r="I20" i="3"/>
  <c r="W5" i="17" s="1"/>
  <c r="G20" i="3"/>
  <c r="U5" i="17" s="1"/>
  <c r="K20" i="3"/>
  <c r="Y5" i="17" s="1"/>
  <c r="C8" i="2"/>
  <c r="D8" i="2"/>
  <c r="U3" i="16"/>
  <c r="S3" i="16"/>
  <c r="T3" i="16"/>
  <c r="B8" i="2"/>
  <c r="E79" i="1"/>
  <c r="P119" i="15" s="1"/>
  <c r="P106" i="15"/>
  <c r="E47" i="1"/>
  <c r="P95" i="15" s="1"/>
  <c r="F47" i="1"/>
  <c r="F59" i="1" s="1"/>
  <c r="Q104" i="15" s="1"/>
  <c r="C47" i="1"/>
  <c r="Q42" i="15" s="1"/>
  <c r="P42" i="15"/>
  <c r="C5" i="12"/>
  <c r="E5" i="12"/>
  <c r="F6" i="1"/>
  <c r="A2" i="10"/>
  <c r="A2" i="12"/>
  <c r="A2" i="6"/>
  <c r="A2" i="8"/>
  <c r="A2" i="5"/>
  <c r="A2" i="3"/>
  <c r="A2" i="1"/>
  <c r="A2" i="9"/>
  <c r="A2" i="7"/>
  <c r="A2" i="4"/>
  <c r="A2" i="2"/>
  <c r="A2" i="14"/>
  <c r="U2" i="25"/>
  <c r="V3" i="17"/>
  <c r="Y3" i="17"/>
  <c r="R3" i="25"/>
  <c r="P2" i="26" l="1"/>
  <c r="D159" i="6"/>
  <c r="R150" i="24" s="1"/>
  <c r="T2" i="24"/>
  <c r="D77" i="8"/>
  <c r="R68" i="26" s="1"/>
  <c r="U2" i="26"/>
  <c r="G77" i="8"/>
  <c r="U68" i="26" s="1"/>
  <c r="B159" i="6"/>
  <c r="P150" i="24" s="1"/>
  <c r="E159" i="6"/>
  <c r="S150" i="24" s="1"/>
  <c r="G159" i="6"/>
  <c r="U150" i="24" s="1"/>
  <c r="U2" i="24"/>
  <c r="R2" i="24"/>
  <c r="C159" i="6"/>
  <c r="Q150" i="24" s="1"/>
  <c r="G70" i="5"/>
  <c r="B70" i="5"/>
  <c r="D70" i="5"/>
  <c r="T34" i="20"/>
  <c r="F70" i="5"/>
  <c r="B25" i="4"/>
  <c r="P13" i="18"/>
  <c r="R14" i="18"/>
  <c r="D33" i="4"/>
  <c r="R18" i="18" s="1"/>
  <c r="C33" i="4"/>
  <c r="Q18" i="18" s="1"/>
  <c r="Q14" i="18"/>
  <c r="C20" i="2"/>
  <c r="Q13" i="16" s="1"/>
  <c r="Q3" i="16"/>
  <c r="R3" i="16"/>
  <c r="D20" i="2"/>
  <c r="R13" i="16" s="1"/>
  <c r="P13" i="16"/>
  <c r="P3" i="16"/>
  <c r="F81" i="1"/>
  <c r="Q120" i="15" s="1"/>
  <c r="E59" i="1"/>
  <c r="E81" i="1" s="1"/>
  <c r="P120" i="15" s="1"/>
  <c r="Q95" i="15"/>
  <c r="C62" i="1"/>
  <c r="Q54" i="15" s="1"/>
  <c r="B33" i="4" l="1"/>
  <c r="P18" i="18" s="1"/>
  <c r="P14" i="18"/>
  <c r="P104" i="15"/>
</calcChain>
</file>

<file path=xl/sharedStrings.xml><?xml version="1.0" encoding="utf-8"?>
<sst xmlns="http://schemas.openxmlformats.org/spreadsheetml/2006/main" count="4247" uniqueCount="3306">
  <si>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</si>
  <si>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</si>
  <si>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</si>
  <si>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</si>
  <si>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</si>
  <si>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</si>
  <si>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</si>
  <si>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</si>
  <si>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</si>
  <si>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</si>
  <si>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</si>
  <si>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</si>
  <si>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</si>
  <si>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</si>
  <si>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</si>
  <si>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</si>
  <si>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</si>
  <si>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</si>
  <si>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</si>
  <si>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</si>
  <si>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</si>
  <si>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</si>
  <si>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</si>
  <si>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</si>
  <si>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</si>
  <si>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</si>
  <si>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</si>
  <si>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</si>
  <si>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</si>
  <si>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</si>
  <si>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</si>
  <si>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</si>
  <si>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</si>
  <si>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</si>
  <si>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</si>
  <si>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</si>
  <si>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</si>
  <si>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</si>
  <si>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</si>
  <si>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</si>
  <si>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</si>
  <si>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</si>
  <si>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</si>
  <si>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</si>
  <si>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</si>
  <si>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</si>
  <si>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</si>
  <si>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</si>
  <si>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</si>
  <si>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</si>
  <si>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</si>
  <si>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</si>
  <si>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</si>
  <si>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</si>
  <si>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</si>
  <si>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</si>
  <si>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</si>
  <si>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</si>
  <si>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</si>
  <si>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</si>
  <si>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</si>
  <si>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</si>
  <si>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</si>
  <si>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</si>
  <si>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</si>
  <si>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</si>
  <si>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</si>
  <si>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</si>
  <si>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</si>
  <si>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</si>
  <si>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</si>
  <si>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</si>
  <si>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</si>
  <si>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</si>
  <si>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</si>
  <si>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</si>
  <si>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</si>
  <si>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</si>
  <si>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</si>
  <si>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</si>
  <si>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</si>
  <si>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</si>
  <si>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</si>
  <si>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</si>
  <si>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</si>
  <si>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</si>
  <si>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</si>
  <si>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</si>
  <si>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</si>
  <si>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</si>
  <si>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</si>
  <si>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</si>
  <si>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</si>
  <si>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</si>
  <si>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</si>
  <si>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</si>
  <si>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</si>
  <si>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</si>
  <si>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</si>
  <si>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</si>
  <si>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</si>
  <si>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</si>
  <si>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</si>
  <si>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</si>
  <si>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</si>
  <si>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</si>
  <si>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</si>
  <si>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</si>
  <si>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</si>
  <si>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</si>
  <si>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</si>
  <si>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</si>
  <si>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</si>
  <si>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</si>
  <si>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</si>
  <si>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</si>
  <si>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</si>
  <si>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</si>
  <si>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</si>
  <si>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</si>
  <si>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</si>
  <si>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</si>
  <si>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</si>
  <si>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</si>
  <si>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</si>
  <si>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</si>
  <si>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</si>
  <si>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</si>
  <si>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</si>
  <si>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</si>
  <si>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</si>
  <si>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</si>
  <si>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</si>
  <si>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</si>
  <si>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</si>
  <si>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</si>
  <si>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</si>
  <si>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</si>
  <si>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</si>
  <si>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</si>
  <si>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</si>
  <si>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</si>
  <si>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</si>
  <si>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</si>
  <si>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</si>
  <si>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</si>
  <si>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</si>
  <si>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</si>
  <si>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</si>
  <si>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</si>
  <si>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</si>
  <si>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</si>
  <si>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</si>
  <si>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</si>
  <si>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</si>
  <si>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</si>
  <si>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</si>
  <si>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</si>
  <si>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</si>
  <si>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</si>
  <si>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</si>
  <si>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</si>
  <si>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</si>
  <si>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</si>
  <si>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</si>
  <si>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</si>
  <si>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</si>
  <si>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</si>
  <si>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</si>
  <si>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</si>
  <si>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</si>
  <si>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</si>
  <si>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</si>
  <si>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</si>
  <si>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</si>
  <si>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</si>
  <si>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</si>
  <si>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</si>
  <si>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</si>
  <si>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</si>
  <si>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</si>
  <si>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</si>
  <si>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</si>
  <si>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</si>
  <si>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</si>
  <si>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</si>
  <si>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</si>
  <si>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</si>
  <si>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</si>
  <si>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</si>
  <si>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</si>
  <si>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</si>
  <si>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</si>
  <si>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</si>
  <si>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</si>
  <si>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</si>
  <si>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</si>
  <si>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</si>
  <si>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</si>
  <si>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</si>
  <si>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</si>
  <si>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</si>
  <si>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</si>
  <si>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</si>
  <si>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</si>
  <si>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</si>
  <si>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</si>
  <si>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</si>
  <si>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</si>
  <si>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</si>
  <si>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</si>
  <si>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</si>
  <si>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</si>
  <si>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</si>
  <si>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</si>
  <si>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</si>
  <si>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</si>
  <si>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</si>
  <si>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</si>
  <si>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</si>
  <si>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</si>
  <si>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</si>
  <si>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</si>
  <si>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</si>
  <si>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</si>
  <si>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</si>
  <si>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</si>
  <si>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</si>
  <si>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</si>
  <si>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</si>
  <si>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</si>
  <si>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</si>
  <si>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</si>
  <si>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</si>
  <si>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</si>
  <si>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</si>
  <si>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</si>
  <si>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</si>
  <si>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</si>
  <si>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</si>
  <si>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</si>
  <si>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</si>
  <si>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</si>
  <si>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</si>
  <si>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</si>
  <si>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</si>
  <si>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</si>
  <si>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</si>
  <si>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</si>
  <si>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</si>
  <si>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</si>
  <si>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</si>
  <si>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</si>
  <si>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</si>
  <si>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</si>
  <si>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</si>
  <si>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</si>
  <si>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</si>
  <si>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</si>
  <si>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</si>
  <si>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</si>
  <si>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</si>
  <si>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</si>
  <si>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</si>
  <si>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</si>
  <si>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</si>
  <si>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</si>
  <si>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</si>
  <si>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</si>
  <si>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</si>
  <si>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</si>
  <si>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</si>
  <si>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</si>
  <si>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</si>
  <si>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</si>
  <si>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</si>
  <si>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</si>
  <si>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</si>
  <si>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</si>
  <si>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</si>
  <si>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</si>
  <si>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</si>
  <si>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</si>
  <si>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</si>
  <si>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</si>
  <si>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</si>
  <si>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</si>
  <si>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</si>
  <si>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</si>
  <si>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</si>
  <si>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</si>
  <si>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</si>
  <si>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</si>
  <si>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</si>
  <si>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</si>
  <si>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</si>
  <si>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</si>
  <si>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</si>
  <si>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</si>
  <si>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</si>
  <si>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</si>
  <si>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</si>
  <si>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</si>
  <si>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</si>
  <si>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</si>
  <si>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</si>
  <si>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</si>
  <si>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</si>
  <si>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</si>
  <si>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</si>
  <si>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</si>
  <si>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</si>
  <si>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</si>
  <si>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</si>
  <si>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</si>
  <si>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</si>
  <si>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</si>
  <si>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</si>
  <si>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</si>
  <si>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</si>
  <si>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</si>
  <si>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</si>
  <si>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</si>
  <si>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</si>
  <si>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</si>
  <si>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</si>
  <si>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</si>
  <si>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</si>
  <si>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</si>
  <si>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</si>
  <si>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</si>
  <si>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</si>
  <si>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</si>
  <si>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</si>
  <si>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</si>
  <si>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</si>
  <si>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</si>
  <si>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</si>
  <si>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</si>
  <si>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</si>
  <si>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</si>
  <si>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</si>
  <si>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</si>
  <si>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</si>
  <si>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</si>
  <si>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</si>
  <si>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</si>
  <si>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</si>
  <si>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</si>
  <si>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</si>
  <si>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</si>
  <si>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</si>
  <si>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</si>
  <si>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</si>
  <si>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</si>
  <si>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</si>
  <si>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</si>
  <si>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</si>
  <si>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</si>
  <si>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</si>
  <si>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</si>
  <si>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</si>
  <si>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</si>
  <si>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</si>
  <si>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</si>
  <si>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</si>
  <si>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</si>
  <si>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</si>
  <si>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</si>
  <si>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</si>
  <si>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</si>
  <si>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</si>
  <si>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</si>
  <si>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</si>
  <si>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</si>
  <si>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</si>
  <si>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</si>
  <si>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</si>
  <si>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</si>
  <si>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</si>
  <si>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</si>
  <si>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</si>
  <si>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</si>
  <si>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</si>
  <si>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</si>
  <si>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</si>
  <si>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</si>
  <si>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</si>
  <si>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</si>
  <si>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</si>
  <si>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</si>
  <si>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</si>
  <si>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</si>
  <si>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</si>
  <si>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</si>
  <si>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</si>
  <si>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</si>
  <si>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</si>
  <si>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</si>
  <si>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</si>
  <si>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</si>
  <si>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</si>
  <si>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</si>
  <si>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</si>
  <si>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</si>
  <si>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</si>
  <si>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</si>
  <si>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</si>
  <si>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</si>
  <si>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</si>
  <si>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</si>
  <si>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</si>
  <si>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</si>
  <si>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</si>
  <si>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</si>
  <si>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</si>
  <si>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</si>
  <si>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</si>
  <si>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</si>
  <si>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</si>
  <si>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</si>
  <si>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</si>
  <si>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</si>
  <si>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</si>
  <si>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</si>
  <si>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</si>
  <si>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</si>
  <si>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</si>
  <si>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</si>
  <si>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</si>
  <si>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</si>
  <si>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</si>
  <si>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</si>
  <si>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</si>
  <si>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</si>
  <si>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</si>
  <si>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</si>
  <si>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</si>
  <si>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</si>
  <si>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</si>
  <si>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</si>
  <si>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</si>
  <si>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</si>
  <si>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</si>
  <si>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</si>
  <si>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</si>
  <si>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</si>
  <si>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</si>
  <si>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</si>
  <si>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</si>
  <si>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</si>
  <si>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</si>
  <si>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</si>
  <si>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</si>
  <si>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</si>
  <si>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</si>
  <si>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</si>
  <si>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</si>
  <si>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</si>
  <si>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</si>
  <si>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</si>
  <si>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</si>
  <si>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</si>
  <si>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</si>
  <si>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</si>
  <si>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</si>
  <si>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</si>
  <si>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</si>
  <si>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</si>
  <si>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</si>
  <si>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</si>
  <si>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</si>
  <si>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</si>
  <si>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</si>
  <si>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</si>
  <si>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</si>
  <si>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</si>
  <si>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</si>
  <si>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</si>
  <si>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</si>
  <si>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</si>
  <si>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</si>
  <si>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</si>
  <si>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</si>
  <si>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</si>
  <si>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</si>
  <si>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</si>
  <si>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</si>
  <si>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</si>
  <si>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</si>
  <si>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</si>
  <si>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</si>
  <si>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</si>
  <si>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</si>
  <si>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</si>
  <si>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</si>
  <si>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</si>
  <si>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</si>
  <si>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</si>
  <si>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</si>
  <si>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</si>
  <si>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</si>
  <si>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</si>
  <si>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</si>
  <si>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</si>
  <si>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</si>
  <si>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</si>
  <si>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</si>
  <si>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</si>
  <si>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</si>
  <si>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</si>
  <si>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</si>
  <si>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</si>
  <si>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</si>
  <si>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</si>
  <si>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</si>
  <si>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</si>
  <si>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</si>
  <si>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</si>
  <si>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</si>
  <si>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</si>
  <si>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</si>
  <si>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</si>
  <si>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</si>
  <si>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</si>
  <si>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</si>
  <si>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</si>
  <si>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</si>
  <si>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</si>
  <si>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</si>
  <si>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</si>
  <si>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</si>
  <si>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</si>
  <si>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</si>
  <si>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</si>
  <si>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</si>
  <si>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</si>
  <si>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</si>
  <si>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</si>
  <si>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</si>
  <si>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</si>
  <si>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</si>
  <si>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</si>
  <si>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</si>
  <si>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</si>
  <si>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</si>
  <si>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</si>
  <si>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</si>
  <si>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</si>
  <si>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</si>
  <si>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</si>
  <si>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</si>
  <si>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</si>
  <si>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</si>
  <si>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</si>
  <si>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</si>
  <si>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</si>
  <si>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</si>
  <si>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</si>
  <si>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</si>
  <si>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</si>
  <si>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</si>
  <si>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</si>
  <si>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</si>
  <si>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</si>
  <si>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</si>
  <si>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</si>
  <si>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</si>
  <si>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</si>
  <si>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</si>
  <si>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</si>
  <si>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</si>
  <si>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</si>
  <si>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</si>
  <si>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</si>
  <si>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</si>
  <si>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</si>
  <si>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</si>
  <si>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</si>
  <si>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</si>
  <si>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</si>
  <si>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</si>
  <si>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</si>
  <si>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</si>
  <si>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</si>
  <si>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</si>
  <si>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</si>
  <si>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</si>
  <si>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</si>
  <si>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</si>
  <si>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</si>
  <si>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</si>
  <si>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</si>
  <si>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</si>
  <si>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</si>
  <si>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</si>
  <si>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</si>
  <si>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</si>
  <si>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</si>
  <si>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</si>
  <si>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</si>
  <si>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</si>
  <si>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</si>
  <si>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</si>
  <si>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</si>
  <si>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</si>
  <si>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</si>
  <si>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</si>
  <si>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</si>
  <si>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</si>
  <si>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</si>
  <si>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</si>
  <si>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</si>
  <si>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</si>
  <si>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</si>
  <si>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</si>
  <si>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</si>
  <si>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</si>
  <si>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</si>
  <si>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</si>
  <si>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</si>
  <si>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</si>
  <si>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</si>
  <si>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</si>
  <si>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</si>
  <si>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</si>
  <si>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</si>
  <si>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</si>
  <si>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</si>
  <si>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</si>
  <si>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</si>
  <si>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</si>
  <si>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</si>
  <si>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</si>
  <si>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</si>
  <si>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</si>
  <si>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</si>
  <si>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</si>
  <si>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</si>
  <si>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</si>
  <si>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</si>
  <si>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</si>
  <si>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</si>
  <si>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</si>
  <si>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</si>
  <si>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</si>
  <si>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</si>
  <si>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</si>
  <si>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</si>
  <si>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</si>
  <si>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</si>
  <si>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</si>
  <si>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</si>
  <si>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</si>
  <si>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</si>
  <si>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</si>
  <si>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</si>
  <si>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</si>
  <si>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</si>
  <si>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</si>
  <si>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</si>
  <si>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</si>
  <si>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</si>
  <si>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</si>
  <si>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</si>
  <si>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</si>
  <si>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</si>
  <si>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</si>
  <si>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</si>
  <si>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</si>
  <si>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</si>
  <si>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</si>
  <si>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</si>
  <si>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</si>
  <si>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</si>
  <si>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</si>
  <si>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</si>
  <si>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</si>
  <si>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</si>
  <si>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</si>
  <si>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</si>
  <si>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</si>
  <si>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</si>
  <si>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</si>
  <si>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</si>
  <si>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</si>
  <si>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</si>
  <si>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</si>
  <si>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</si>
  <si>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</si>
  <si>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</si>
  <si>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</si>
  <si>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</si>
  <si>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</si>
  <si>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</si>
  <si>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</si>
  <si>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</si>
  <si>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</si>
  <si>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</si>
  <si>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</si>
  <si>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</si>
  <si>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</si>
  <si>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</si>
  <si>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</si>
  <si>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</si>
  <si>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</si>
  <si>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</si>
  <si>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</si>
  <si>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</si>
  <si>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</si>
  <si>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</si>
  <si>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</si>
  <si>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</si>
  <si>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</si>
  <si>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</si>
  <si>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</si>
  <si>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</si>
  <si>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</si>
  <si>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</si>
  <si>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</si>
  <si>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</si>
  <si>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</si>
  <si>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</si>
  <si>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</si>
  <si>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</si>
  <si>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</si>
  <si>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</si>
  <si>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</si>
  <si>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</si>
  <si>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</si>
  <si>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</si>
  <si>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</si>
  <si>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</si>
  <si>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</si>
  <si>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</si>
  <si>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</si>
  <si>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</si>
  <si>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</si>
  <si>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</si>
  <si>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</si>
  <si>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</si>
  <si>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</si>
  <si>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</si>
  <si>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</si>
  <si>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</si>
  <si>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</si>
  <si>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</si>
  <si>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</si>
  <si>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</si>
  <si>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</si>
  <si>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</si>
  <si>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</si>
  <si>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</si>
  <si>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</si>
  <si>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</si>
  <si>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</si>
  <si>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</si>
  <si>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</si>
  <si>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</si>
  <si>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</si>
  <si>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</si>
  <si>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</si>
  <si>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</si>
  <si>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</si>
  <si>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</si>
  <si>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</si>
  <si>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</si>
  <si>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</si>
  <si>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</si>
  <si>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</si>
  <si>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</si>
  <si>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</si>
  <si>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</si>
  <si>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</si>
  <si>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</si>
  <si>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</si>
  <si>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</si>
  <si>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</si>
  <si>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</si>
  <si>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</si>
  <si>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</si>
  <si>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</si>
  <si>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</si>
  <si>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</si>
  <si>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</si>
  <si>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</si>
  <si>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</si>
  <si>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</si>
  <si>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</si>
  <si>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</si>
  <si>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</si>
  <si>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</si>
  <si>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</si>
  <si>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</si>
  <si>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</si>
  <si>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</si>
  <si>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</si>
  <si>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</si>
  <si>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</si>
  <si>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</si>
  <si>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</si>
  <si>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</si>
  <si>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</si>
  <si>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</si>
  <si>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</si>
  <si>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</si>
  <si>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</si>
  <si>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</si>
  <si>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</si>
  <si>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</si>
  <si>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</si>
  <si>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</si>
  <si>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</si>
  <si>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</si>
  <si>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</si>
  <si>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</si>
  <si>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</si>
  <si>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</si>
  <si>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</si>
  <si>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</si>
  <si>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</si>
  <si>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</si>
  <si>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</si>
  <si>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</si>
  <si>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</si>
  <si>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</si>
  <si>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</si>
  <si>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</si>
  <si>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</si>
  <si>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</si>
  <si>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</si>
  <si>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</si>
  <si>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</si>
  <si>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</si>
  <si>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</si>
  <si>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</si>
  <si>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</si>
  <si>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</si>
  <si>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</si>
  <si>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</si>
  <si>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</si>
  <si>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</si>
  <si>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</si>
  <si>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</si>
  <si>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</si>
  <si>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</si>
  <si>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</si>
  <si>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</si>
  <si>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</si>
  <si>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</si>
  <si>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</si>
  <si>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</si>
  <si>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</si>
  <si>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</si>
  <si>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</si>
  <si>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</si>
  <si>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</si>
  <si>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</si>
  <si>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</si>
  <si>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</si>
  <si>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</si>
  <si>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</si>
  <si>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</si>
  <si>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</si>
  <si>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</si>
  <si>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</si>
  <si>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</si>
  <si>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</si>
  <si>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</si>
  <si>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</si>
  <si>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</si>
  <si>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</si>
  <si>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</si>
  <si>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</si>
  <si>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</si>
  <si>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</si>
  <si>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</si>
  <si>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</si>
  <si>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</si>
  <si>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</si>
  <si>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</si>
  <si>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</si>
  <si>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</si>
  <si>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</si>
  <si>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</si>
  <si>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</si>
  <si>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</si>
  <si>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</si>
  <si>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</si>
  <si>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</si>
  <si>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</si>
  <si>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</si>
  <si>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</si>
  <si>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</si>
  <si>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</si>
  <si>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</si>
  <si>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</si>
  <si>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</si>
  <si>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</si>
  <si>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</si>
  <si>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</si>
  <si>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</si>
  <si>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</si>
  <si>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</si>
  <si>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</si>
  <si>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</si>
  <si>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</si>
  <si>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</si>
  <si>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</si>
  <si>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</si>
  <si>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</si>
  <si>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</si>
  <si>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</si>
  <si>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</si>
  <si>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</si>
  <si>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</si>
  <si>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</si>
  <si>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</si>
  <si>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</si>
  <si>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</si>
  <si>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</si>
  <si>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</si>
  <si>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</si>
  <si>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</si>
  <si>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</si>
  <si>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</si>
  <si>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</si>
  <si>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</si>
  <si>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</si>
  <si>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</si>
  <si>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</si>
  <si>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</si>
  <si>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</si>
  <si>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</si>
  <si>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</si>
  <si>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</si>
  <si>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</si>
  <si>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</si>
  <si>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</si>
  <si>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</si>
  <si>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</si>
  <si>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</si>
  <si>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</si>
  <si>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</si>
  <si>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</si>
  <si>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</si>
  <si>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</si>
  <si>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</si>
  <si>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</si>
  <si>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</si>
  <si>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</si>
  <si>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</si>
  <si>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</si>
  <si>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</si>
  <si>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</si>
  <si>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</si>
  <si>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</si>
  <si>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</si>
  <si>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</si>
  <si>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</si>
  <si>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</si>
  <si>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</si>
  <si>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</si>
  <si>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</si>
  <si>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</si>
  <si>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</si>
  <si>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</si>
  <si>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</si>
  <si>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</si>
  <si>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</si>
  <si>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</si>
  <si>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</si>
  <si>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</si>
  <si>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</si>
  <si>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</si>
  <si>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</si>
  <si>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</si>
  <si>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</si>
  <si>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</si>
  <si>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</si>
  <si>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</si>
  <si>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</si>
  <si>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</si>
  <si>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</si>
  <si>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</si>
  <si>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</si>
  <si>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</si>
  <si>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</si>
  <si>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</si>
  <si>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</si>
  <si>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</si>
  <si>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</si>
  <si>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</si>
  <si>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</si>
  <si>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</si>
  <si>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</si>
  <si>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</si>
  <si>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</si>
  <si>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</si>
  <si>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</si>
  <si>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</si>
  <si>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</si>
  <si>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</si>
  <si>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</si>
  <si>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</si>
  <si>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</si>
  <si>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</si>
  <si>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</si>
  <si>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</si>
  <si>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</si>
  <si>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</si>
  <si>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</si>
  <si>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</si>
  <si>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</si>
  <si>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</si>
  <si>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</si>
  <si>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</si>
  <si>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</si>
  <si>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</si>
  <si>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</si>
  <si>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</si>
  <si>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</si>
  <si>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</si>
  <si>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</si>
  <si>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</si>
  <si>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</si>
  <si>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</si>
  <si>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</si>
  <si>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</si>
  <si>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</si>
  <si>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</si>
  <si>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</si>
  <si>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</si>
  <si>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</si>
  <si>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</si>
  <si>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</si>
  <si>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</si>
  <si>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</si>
  <si>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</si>
  <si>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</si>
  <si>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</si>
  <si>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</si>
  <si>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</si>
  <si>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</si>
  <si>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</si>
  <si>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</si>
  <si>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</si>
  <si>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</si>
  <si>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</si>
  <si>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</si>
  <si>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</si>
  <si>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</si>
  <si>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</si>
  <si>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</si>
  <si>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</si>
  <si>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</si>
  <si>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</si>
  <si>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</si>
  <si>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</si>
  <si>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</si>
  <si>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</si>
  <si>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</si>
  <si>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</si>
  <si>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</si>
  <si>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</si>
  <si>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</si>
  <si>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</si>
  <si>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</si>
  <si>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</si>
  <si>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</si>
  <si>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</si>
  <si>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</si>
  <si>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</si>
  <si>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</si>
  <si>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</si>
  <si>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</si>
  <si>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</si>
  <si>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</si>
  <si>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</si>
  <si>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</si>
  <si>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</si>
  <si>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</si>
  <si>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</si>
  <si>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</si>
  <si>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</si>
  <si>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</si>
  <si>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</si>
  <si>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</si>
  <si>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</si>
  <si>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</si>
  <si>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</si>
  <si>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</si>
  <si>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</si>
  <si>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</si>
  <si>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</si>
  <si>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</si>
  <si>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</si>
  <si>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</si>
  <si>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</si>
  <si>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</si>
  <si>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</si>
  <si>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</si>
  <si>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</si>
  <si>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</si>
  <si>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</si>
  <si>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</si>
  <si>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</si>
  <si>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</si>
  <si>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</si>
  <si>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</si>
  <si>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</si>
  <si>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</si>
  <si>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</si>
  <si>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</si>
  <si>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</si>
  <si>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</si>
  <si>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</si>
  <si>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</si>
  <si>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</si>
  <si>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</si>
  <si>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</si>
  <si>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</si>
  <si>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</si>
  <si>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</si>
  <si>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</si>
  <si>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</si>
  <si>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</si>
  <si>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</si>
  <si>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</si>
  <si>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</si>
  <si>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</si>
  <si>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</si>
  <si>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</si>
  <si>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</si>
  <si>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</si>
  <si>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</si>
  <si>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</si>
  <si>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</si>
  <si>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</si>
  <si>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</si>
  <si>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</si>
  <si>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</si>
  <si>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</si>
  <si>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</si>
  <si>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</si>
  <si>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</si>
  <si>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</si>
  <si>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</si>
  <si>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</si>
  <si>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</si>
  <si>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</si>
  <si>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</si>
  <si>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</si>
  <si>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</si>
  <si>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</si>
  <si>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</si>
  <si>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</si>
  <si>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</si>
  <si>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</si>
  <si>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</si>
  <si>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</si>
  <si>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</si>
  <si>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</si>
  <si>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</si>
  <si>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</si>
  <si>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</si>
  <si>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</si>
  <si>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</si>
  <si>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</si>
  <si>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</si>
  <si>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</si>
  <si>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</si>
  <si>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</si>
  <si>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</si>
  <si>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</si>
  <si>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</si>
  <si>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</si>
  <si>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</si>
  <si>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</si>
  <si>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</si>
  <si>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</si>
  <si>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</si>
  <si>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</si>
  <si>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</si>
  <si>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</si>
  <si>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</si>
  <si>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</si>
  <si>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</si>
  <si>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</si>
  <si>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</si>
  <si>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</si>
  <si>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</si>
  <si>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</si>
  <si>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</si>
  <si>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</si>
  <si>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</si>
  <si>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</si>
  <si>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</si>
  <si>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</si>
  <si>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</si>
  <si>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</si>
  <si>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</si>
  <si>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</si>
  <si>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</si>
  <si>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</si>
  <si>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</si>
  <si>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</si>
  <si>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</si>
  <si>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</si>
  <si>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</si>
  <si>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</si>
  <si>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</si>
  <si>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</si>
  <si>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</si>
  <si>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</si>
  <si>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</si>
  <si>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</si>
  <si>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</si>
  <si>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</si>
  <si>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</si>
  <si>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</si>
  <si>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</si>
  <si>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</si>
  <si>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</si>
  <si>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</si>
  <si>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</si>
  <si>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</si>
  <si>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</si>
  <si>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</si>
  <si>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</si>
  <si>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</si>
  <si>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</si>
  <si>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</si>
  <si>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</si>
  <si>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</si>
  <si>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</si>
  <si>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</si>
  <si>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</si>
  <si>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</si>
  <si>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</si>
  <si>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</si>
  <si>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</si>
  <si>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</si>
  <si>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</si>
  <si>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</si>
  <si>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</si>
  <si>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</si>
  <si>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</si>
  <si>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</si>
  <si>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</si>
  <si>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</si>
  <si>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</si>
  <si>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</si>
  <si>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</si>
  <si>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</si>
  <si>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</si>
  <si>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</si>
  <si>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</si>
  <si>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</si>
  <si>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</si>
  <si>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</si>
  <si>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</si>
  <si>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</si>
  <si>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</si>
  <si>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</si>
  <si>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</si>
  <si>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</si>
  <si>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</si>
  <si>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</si>
  <si>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</si>
  <si>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</si>
  <si>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</si>
  <si>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</si>
  <si>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</si>
  <si>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</si>
  <si>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</si>
  <si>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</si>
  <si>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</si>
  <si>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</si>
  <si>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</si>
  <si>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</si>
  <si>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</si>
  <si>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</si>
  <si>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</si>
  <si>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</si>
  <si>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</si>
  <si>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</si>
  <si>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</si>
  <si>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</si>
  <si>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</si>
  <si>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</si>
  <si>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</si>
  <si>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</si>
  <si>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</si>
  <si>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</si>
  <si>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</si>
  <si>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</si>
  <si>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</si>
  <si>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</si>
  <si>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</si>
  <si>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</si>
  <si>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</si>
  <si>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</si>
  <si>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</si>
  <si>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</si>
  <si>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</si>
  <si>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</si>
  <si>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</si>
  <si>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</si>
  <si>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</si>
  <si>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</si>
  <si>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</si>
  <si>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</si>
  <si>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</si>
  <si>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</si>
  <si>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</si>
  <si>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</si>
  <si>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</si>
  <si>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</si>
  <si>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</si>
  <si>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</si>
  <si>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</si>
  <si>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</si>
  <si>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</si>
  <si>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</si>
  <si>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</si>
  <si>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</si>
  <si>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</si>
  <si>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</si>
  <si>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</si>
  <si>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</si>
  <si>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</si>
  <si>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</si>
  <si>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</si>
  <si>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</si>
  <si>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</si>
  <si>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</si>
  <si>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</si>
  <si>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</si>
  <si>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</si>
  <si>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</si>
  <si>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</si>
  <si>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</si>
  <si>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</si>
  <si>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</si>
  <si>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</si>
  <si>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</si>
  <si>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</si>
  <si>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</si>
  <si>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</si>
  <si>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</si>
  <si>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</si>
  <si>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</si>
  <si>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</si>
  <si>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</si>
  <si>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</si>
  <si>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</si>
  <si>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</si>
  <si>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</si>
  <si>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</si>
  <si>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</si>
  <si>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</si>
  <si>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</si>
  <si>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</si>
  <si>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</si>
  <si>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</si>
  <si>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</si>
  <si>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</si>
  <si>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</si>
  <si>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</si>
  <si>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</si>
  <si>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</si>
  <si>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</si>
  <si>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</si>
  <si>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</si>
  <si>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</si>
  <si>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</si>
  <si>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</si>
  <si>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</si>
  <si>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</si>
  <si>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</si>
  <si>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</si>
  <si>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</si>
  <si>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</si>
  <si>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</si>
  <si>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</si>
  <si>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</si>
  <si>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</si>
  <si>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</si>
  <si>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</si>
  <si>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</si>
  <si>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</si>
  <si>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</si>
  <si>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</si>
  <si>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</si>
  <si>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</si>
  <si>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</si>
  <si>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</si>
  <si>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</si>
  <si>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</si>
  <si>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</si>
  <si>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</si>
  <si>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</si>
  <si>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</si>
  <si>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</si>
  <si>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</si>
  <si>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</si>
  <si>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</si>
  <si>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</si>
  <si>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</si>
  <si>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</si>
  <si>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</si>
  <si>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</si>
  <si>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</si>
  <si>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</si>
  <si>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</si>
  <si>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</si>
  <si>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</si>
  <si>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</si>
  <si>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</si>
  <si>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</si>
  <si>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</si>
  <si>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</si>
  <si>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</si>
  <si>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</si>
  <si>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</si>
  <si>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</si>
  <si>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</si>
  <si>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</si>
  <si>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</si>
  <si>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</si>
  <si>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</si>
  <si>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</si>
  <si>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</si>
  <si>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</si>
  <si>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</si>
  <si>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</si>
  <si>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</si>
  <si>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</si>
  <si>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</si>
  <si>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</si>
  <si>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</si>
  <si>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</si>
  <si>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</si>
  <si>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</si>
  <si>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</si>
  <si>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</si>
  <si>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</si>
  <si>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</si>
  <si>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</si>
  <si>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</si>
  <si>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</si>
  <si>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</si>
  <si>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</si>
  <si>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</si>
  <si>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</si>
  <si>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</si>
  <si>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</si>
  <si>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</si>
  <si>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</si>
  <si>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</si>
  <si>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</si>
  <si>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</si>
  <si>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</si>
  <si>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</si>
  <si>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</si>
  <si>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</si>
  <si>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</si>
  <si>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</si>
  <si>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</si>
  <si>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</si>
  <si>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</si>
  <si>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</si>
  <si>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</si>
  <si>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</si>
  <si>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</si>
  <si>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</si>
  <si>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</si>
  <si>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</si>
  <si>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</si>
  <si>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</si>
  <si>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</si>
  <si>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</si>
  <si>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</si>
  <si>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</si>
  <si>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</si>
  <si>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</si>
  <si>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</si>
  <si>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</si>
  <si>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</si>
  <si>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</si>
  <si>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</si>
  <si>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</si>
  <si>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</si>
  <si>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</si>
  <si>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</si>
  <si>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</si>
  <si>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</si>
  <si>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</si>
  <si>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</si>
  <si>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</si>
  <si>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</si>
  <si>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</si>
  <si>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</si>
  <si>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</si>
  <si>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</si>
  <si>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</si>
  <si>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</si>
  <si>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</si>
  <si>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</si>
  <si>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</si>
  <si>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</si>
  <si>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</si>
  <si>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</si>
  <si>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</si>
  <si>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</si>
  <si>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</si>
  <si>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</si>
  <si>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</si>
  <si>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</si>
  <si>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</si>
  <si>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</si>
  <si>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</si>
  <si>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</si>
  <si>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</si>
  <si>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</si>
  <si>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</si>
  <si>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</si>
  <si>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</si>
  <si>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</si>
  <si>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</si>
  <si>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</si>
  <si>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</si>
  <si>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</si>
  <si>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</si>
  <si>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</si>
  <si>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</si>
  <si>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</si>
  <si>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</si>
  <si>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</si>
  <si>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</si>
  <si>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</si>
  <si>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</si>
  <si>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</si>
  <si>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</si>
  <si>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</si>
  <si>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</si>
  <si>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</si>
  <si>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</si>
  <si>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</si>
  <si>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</si>
  <si>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</si>
  <si>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</si>
  <si>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</si>
  <si>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</si>
  <si>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</si>
  <si>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</si>
  <si>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</si>
  <si>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</si>
  <si>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</si>
  <si>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</si>
  <si>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</si>
  <si>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</si>
  <si>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</si>
  <si>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</si>
  <si>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</si>
  <si>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</si>
  <si>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</si>
  <si>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</si>
  <si>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</si>
  <si>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</si>
  <si>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</si>
  <si>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</si>
  <si>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</si>
  <si>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</si>
  <si>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</si>
  <si>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</si>
  <si>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</si>
  <si>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</si>
  <si>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</si>
  <si>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</si>
  <si>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</si>
  <si>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</si>
  <si>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</si>
  <si>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</si>
  <si>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</si>
  <si>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</si>
  <si>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</si>
  <si>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</si>
  <si>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</si>
  <si>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</si>
  <si>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</si>
  <si>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</si>
  <si>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</si>
  <si>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</si>
  <si>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</si>
  <si>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</si>
  <si>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</si>
  <si>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</si>
  <si>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</si>
  <si>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</si>
  <si>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</si>
  <si>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</si>
  <si>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</si>
  <si>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</si>
  <si>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</si>
  <si>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</si>
  <si>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</si>
  <si>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</si>
  <si>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</si>
  <si>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</si>
  <si>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</si>
  <si>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</si>
  <si>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</si>
  <si>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</si>
  <si>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</si>
  <si>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</si>
  <si>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</si>
  <si>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</si>
  <si>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</si>
  <si>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</si>
  <si>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</si>
  <si>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</si>
  <si>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</si>
  <si>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</si>
  <si>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</si>
  <si>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</si>
  <si>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</si>
  <si>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</si>
  <si>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</si>
  <si>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</si>
  <si>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</si>
  <si>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</si>
  <si>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</si>
  <si>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</si>
  <si>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</si>
  <si>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</si>
  <si>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</si>
  <si>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</si>
  <si>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</si>
  <si>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</si>
  <si>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</si>
  <si>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</si>
  <si>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</si>
  <si>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</si>
  <si>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</si>
  <si>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</si>
  <si>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</si>
  <si>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</si>
  <si>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</si>
  <si>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</si>
  <si>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</si>
  <si>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</si>
  <si>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</si>
  <si>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</si>
  <si>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</si>
  <si>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</si>
  <si>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</si>
  <si>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</si>
  <si>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</si>
  <si>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</si>
  <si>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</si>
  <si>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</si>
  <si>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</si>
  <si>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</si>
  <si>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</si>
  <si>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</si>
  <si>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</si>
  <si>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</si>
  <si>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</si>
  <si>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</si>
  <si>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</si>
  <si>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</si>
  <si>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</si>
  <si>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</si>
  <si>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</si>
  <si>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</si>
  <si>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</si>
  <si>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</si>
  <si>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</si>
  <si>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</si>
  <si>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</si>
  <si>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</si>
  <si>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</si>
  <si>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</si>
  <si>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</si>
  <si>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</si>
  <si>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</si>
  <si>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</si>
  <si>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</si>
  <si>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</si>
  <si>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</si>
  <si>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</si>
  <si>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</si>
  <si>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</si>
  <si>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</si>
  <si>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</si>
  <si>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</si>
  <si>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</si>
  <si>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</si>
  <si>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</si>
  <si>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</si>
  <si>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</si>
  <si>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</si>
  <si>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</si>
  <si>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</si>
  <si>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</si>
  <si>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</si>
  <si>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</si>
  <si>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</si>
  <si>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</si>
  <si>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</si>
  <si>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</si>
  <si>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</si>
  <si>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</si>
  <si>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</si>
  <si>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</si>
  <si>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</si>
  <si>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</si>
  <si>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</si>
  <si>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</si>
  <si>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</si>
  <si>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</si>
  <si>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</si>
  <si>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</si>
  <si>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</si>
  <si>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</si>
  <si>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</si>
  <si>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</si>
  <si>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</si>
  <si>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</si>
  <si>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</si>
  <si>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</si>
  <si>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</si>
  <si>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</si>
  <si>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</si>
  <si>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</si>
  <si>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</si>
  <si>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</si>
  <si>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</si>
  <si>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</si>
  <si>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</si>
  <si>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</si>
  <si>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</si>
  <si>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</si>
  <si>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</si>
  <si>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</si>
  <si>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</si>
  <si>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</si>
  <si>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</si>
  <si>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</si>
  <si>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</si>
  <si>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</si>
  <si>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</si>
  <si>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</si>
  <si>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</si>
  <si>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</si>
  <si>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</si>
  <si>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</si>
  <si>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</si>
  <si>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</si>
  <si>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</si>
  <si>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</si>
  <si>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</si>
  <si>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</si>
  <si>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</si>
  <si>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</si>
  <si>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</si>
  <si>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</si>
  <si>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</si>
  <si>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</si>
  <si>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</si>
  <si>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</si>
  <si>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</si>
  <si>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</si>
  <si>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</si>
  <si>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</si>
  <si>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</si>
  <si>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</si>
  <si>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</si>
  <si>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</si>
  <si>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</si>
  <si>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</si>
  <si>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</si>
  <si>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</si>
  <si>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</si>
  <si>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</si>
  <si>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</si>
  <si>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</si>
  <si>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</si>
  <si>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</si>
  <si>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</si>
  <si>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</si>
  <si>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</si>
  <si>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</si>
  <si>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</si>
  <si>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</si>
  <si>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</si>
  <si>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</si>
  <si>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</si>
  <si>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</si>
  <si>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</si>
  <si>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</si>
  <si>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</si>
  <si>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</si>
  <si>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</si>
  <si>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</si>
  <si>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</si>
  <si>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</si>
  <si>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</si>
  <si>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</si>
  <si>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</si>
  <si>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</si>
  <si>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</si>
  <si>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</si>
  <si>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</si>
  <si>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</si>
  <si>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</si>
  <si>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</si>
  <si>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</si>
  <si>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</si>
  <si>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</si>
  <si>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</si>
  <si>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</si>
  <si>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</si>
  <si>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</si>
  <si>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</si>
  <si>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</si>
  <si>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</si>
  <si>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</si>
  <si>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</si>
  <si>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</si>
  <si>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</si>
  <si>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</si>
  <si>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</si>
  <si>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</si>
  <si>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</si>
  <si>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</si>
  <si>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</si>
  <si>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</si>
  <si>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</si>
  <si>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</si>
  <si>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</si>
  <si>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</si>
  <si>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</si>
  <si>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</si>
  <si>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</si>
  <si>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</si>
  <si>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</si>
  <si>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</si>
  <si>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</si>
  <si>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</si>
  <si>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</si>
  <si>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</si>
  <si>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</si>
  <si>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</si>
  <si>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</si>
  <si>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</si>
  <si>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</si>
  <si>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</si>
  <si>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</si>
  <si>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</si>
  <si>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</si>
  <si>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</si>
  <si>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</si>
  <si>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</si>
  <si>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</si>
  <si>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</si>
  <si>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</si>
  <si>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</si>
  <si>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</si>
  <si>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</si>
  <si>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</si>
  <si>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</si>
  <si>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</si>
  <si>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</si>
  <si>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</si>
  <si>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</si>
  <si>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</si>
  <si>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</si>
  <si>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</si>
  <si>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</si>
  <si>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</si>
  <si>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</si>
  <si>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</si>
  <si>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</si>
  <si>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</si>
  <si>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</si>
  <si>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</si>
  <si>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</si>
  <si>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</si>
  <si>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</si>
  <si>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</si>
  <si>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</si>
  <si>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</si>
  <si>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</si>
  <si>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</si>
  <si>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</si>
  <si>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</si>
  <si>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</si>
  <si>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</si>
  <si>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</si>
  <si>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</si>
  <si>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</si>
  <si>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</si>
  <si>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</si>
  <si>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</si>
  <si>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</si>
  <si>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</si>
  <si>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</si>
  <si>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</si>
  <si>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</si>
  <si>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</si>
  <si>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</si>
  <si>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</si>
  <si>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</si>
  <si>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</si>
  <si>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</si>
  <si>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</si>
  <si>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</si>
  <si>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</si>
  <si>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</si>
  <si>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</si>
  <si>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</si>
  <si>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</si>
  <si>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</si>
  <si>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</si>
  <si>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</si>
  <si>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</si>
  <si>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</si>
  <si>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</si>
  <si>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</si>
  <si>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</si>
  <si>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</si>
  <si>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</si>
  <si>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</si>
  <si>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</si>
  <si>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</si>
  <si>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</si>
  <si>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</si>
  <si>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</si>
  <si>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</si>
  <si>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</si>
  <si>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</si>
  <si>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</si>
  <si>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</si>
  <si>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</si>
  <si>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</si>
  <si>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</si>
  <si>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</si>
  <si>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</si>
  <si>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</si>
  <si>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</si>
  <si>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</si>
  <si>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</si>
  <si>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</si>
  <si>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</si>
  <si>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</si>
  <si>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</si>
  <si>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</si>
  <si>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</si>
  <si>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</si>
  <si>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</si>
  <si>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</si>
  <si>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</si>
  <si>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</si>
  <si>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</si>
  <si>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</si>
  <si>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</si>
  <si>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</si>
  <si>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</si>
  <si>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</si>
  <si>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</si>
  <si>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</si>
  <si>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</si>
  <si>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</si>
  <si>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</si>
  <si>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</si>
  <si>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</si>
  <si>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</si>
  <si>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</si>
  <si>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</si>
  <si>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</si>
  <si>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</si>
  <si>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</si>
  <si>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</si>
  <si>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</si>
  <si>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</si>
  <si>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</si>
  <si>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</si>
  <si>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</si>
  <si>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</si>
  <si>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</si>
  <si>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</si>
  <si>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</si>
  <si>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</si>
  <si>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</si>
  <si>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</si>
  <si>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</si>
  <si>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</si>
  <si>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</si>
  <si>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</si>
  <si>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</si>
  <si>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</si>
  <si>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</si>
  <si>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</si>
  <si>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</si>
  <si>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</si>
  <si>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</si>
  <si>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</si>
  <si>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</si>
  <si>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</si>
  <si>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</si>
  <si>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</si>
  <si>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</si>
  <si>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</si>
  <si>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</si>
  <si>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</si>
  <si>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</si>
  <si>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</si>
  <si>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</si>
  <si>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</si>
  <si>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</si>
  <si>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</si>
  <si>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</si>
  <si>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</si>
  <si>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</si>
  <si>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</si>
  <si>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</si>
  <si>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</si>
  <si>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</si>
  <si>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</si>
  <si>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</si>
  <si>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</si>
  <si>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</si>
  <si>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</si>
  <si>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</si>
  <si>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</si>
  <si>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</si>
  <si>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</si>
  <si>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</si>
  <si>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</si>
  <si>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</si>
  <si>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</si>
  <si>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</si>
  <si>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</si>
  <si>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</si>
  <si>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</si>
  <si>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</si>
  <si>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</si>
  <si>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</si>
  <si>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</si>
  <si>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</si>
  <si>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</si>
  <si>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</si>
  <si>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</si>
  <si>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</si>
  <si>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</si>
  <si>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</si>
  <si>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</si>
  <si>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</si>
  <si>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</si>
  <si>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</si>
  <si>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</si>
  <si>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</si>
  <si>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</si>
  <si>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</si>
  <si>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</si>
  <si>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</si>
  <si>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</si>
  <si>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</si>
  <si>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</si>
  <si>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</si>
  <si>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</si>
  <si>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</si>
  <si>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</si>
  <si>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</si>
  <si>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</si>
  <si>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</si>
  <si>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</si>
  <si>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</si>
  <si>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</si>
  <si>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</si>
  <si>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</si>
  <si>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</si>
  <si>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</si>
  <si>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</si>
  <si>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</si>
  <si>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</si>
  <si>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</si>
  <si>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</si>
  <si>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</si>
  <si>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</si>
  <si>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</si>
  <si>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</si>
  <si>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</si>
  <si>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</si>
  <si>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</si>
  <si>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</si>
  <si>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</si>
  <si>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</si>
  <si>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</si>
  <si>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</si>
  <si>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</si>
  <si>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</si>
  <si>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</si>
  <si>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</si>
  <si>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</si>
  <si>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</si>
  <si>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</si>
  <si>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</si>
  <si>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</si>
  <si>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</si>
  <si>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</si>
  <si>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</si>
  <si>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</si>
  <si>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</si>
  <si>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</si>
  <si>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</si>
  <si>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</si>
  <si>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</si>
  <si>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</si>
  <si>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</si>
  <si>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</si>
  <si>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</si>
  <si>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</si>
  <si>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</si>
  <si>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</si>
  <si>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</si>
  <si>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</si>
  <si>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</si>
  <si>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</si>
  <si>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</si>
  <si>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</si>
  <si>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</si>
  <si>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</si>
  <si>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</si>
  <si>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</si>
  <si>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</si>
  <si>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</si>
  <si>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</si>
  <si>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</si>
  <si>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</si>
  <si>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</si>
  <si>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</si>
  <si>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</si>
  <si>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</si>
  <si>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</si>
  <si>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</si>
  <si>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</si>
  <si>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</si>
  <si>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</si>
  <si>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</si>
  <si>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</si>
  <si>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</si>
  <si>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</si>
  <si>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</si>
  <si>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</si>
  <si>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</si>
  <si>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</si>
  <si>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</si>
  <si>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</si>
  <si>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</si>
  <si>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</si>
  <si>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</si>
  <si>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</si>
  <si>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</si>
  <si>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</si>
  <si>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</si>
  <si>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</si>
  <si>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</si>
  <si>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</si>
  <si>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</si>
  <si>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</si>
  <si>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</si>
  <si>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</si>
  <si>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</si>
  <si>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</si>
  <si>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</si>
  <si>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</si>
  <si>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</si>
  <si>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</si>
  <si>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</si>
  <si>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</si>
  <si>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</si>
  <si>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</si>
  <si>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</si>
  <si>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</si>
  <si>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</si>
  <si>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</si>
  <si>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</si>
  <si>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</si>
  <si>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</si>
  <si>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</si>
  <si>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</si>
  <si>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</si>
  <si>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</si>
  <si>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</si>
  <si>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</si>
  <si>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</si>
  <si>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</si>
  <si>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</si>
  <si>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</si>
  <si>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</si>
  <si>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</si>
  <si>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</si>
  <si>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</si>
  <si>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</si>
  <si>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</si>
  <si>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</si>
  <si>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</si>
  <si>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</si>
  <si>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</si>
  <si>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</si>
  <si>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</si>
  <si>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</si>
  <si>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</si>
  <si>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</si>
  <si>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</si>
  <si>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</si>
  <si>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</si>
  <si>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</si>
  <si>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</si>
  <si>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</si>
  <si>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</si>
  <si>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</si>
  <si>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</si>
  <si>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</si>
  <si>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</si>
  <si>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</si>
  <si>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</si>
  <si>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</si>
  <si>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</si>
  <si>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</si>
  <si>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</si>
  <si>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</si>
  <si>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</si>
  <si>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</si>
  <si>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</si>
  <si>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</si>
  <si>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</si>
  <si>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</si>
  <si>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</si>
  <si>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</si>
  <si>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</si>
  <si>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</si>
  <si>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</si>
  <si>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</si>
  <si>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</si>
  <si>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</si>
  <si>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</si>
  <si>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</si>
  <si>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</si>
  <si>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</si>
  <si>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</si>
  <si>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</si>
  <si>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</si>
  <si>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</si>
  <si>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</si>
  <si>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</si>
  <si>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</si>
  <si>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</si>
  <si>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</si>
  <si>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</si>
  <si>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</si>
  <si>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</si>
  <si>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</si>
  <si>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</si>
  <si>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</si>
  <si>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</si>
  <si>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</si>
  <si>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</si>
  <si>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</si>
  <si>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</si>
  <si>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</si>
  <si>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</si>
  <si>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</si>
  <si>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</si>
  <si>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</si>
  <si>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</si>
  <si>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</si>
  <si>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</si>
  <si>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</si>
  <si>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</si>
  <si>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</si>
  <si>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</si>
  <si>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</si>
  <si>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</si>
  <si>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</si>
  <si>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</si>
  <si>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</si>
  <si>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</si>
  <si>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</si>
  <si>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</si>
  <si>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</si>
  <si>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</si>
  <si>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</si>
  <si>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</si>
  <si>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</si>
  <si>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</si>
  <si>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</si>
  <si>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</si>
  <si>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</si>
  <si>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</si>
  <si>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</si>
  <si>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</si>
  <si>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</si>
  <si>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</si>
  <si>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</si>
  <si>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</si>
  <si>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</si>
  <si>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</si>
  <si>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</si>
  <si>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</si>
  <si>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</si>
  <si>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</si>
  <si>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</si>
  <si>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</si>
  <si>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</si>
  <si>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</si>
  <si>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</si>
  <si>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</si>
  <si>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</si>
  <si>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</si>
  <si>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</si>
  <si>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</si>
  <si>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</si>
  <si>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</si>
  <si>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</si>
  <si>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</si>
  <si>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</si>
  <si>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</si>
  <si>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</si>
  <si>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</si>
  <si>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</si>
  <si>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</si>
  <si>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</si>
  <si>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</si>
  <si>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</si>
  <si>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</si>
  <si>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</si>
  <si>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</si>
  <si>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</si>
  <si>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</si>
  <si>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</si>
  <si>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</si>
  <si>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</si>
  <si>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</si>
  <si>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</si>
  <si>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</si>
  <si>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</si>
  <si>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</si>
  <si>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</si>
  <si>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</si>
  <si>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</si>
  <si>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</si>
  <si>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</si>
  <si>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</si>
  <si>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</si>
  <si>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</si>
  <si>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</si>
  <si>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</si>
  <si>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</si>
  <si>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</si>
  <si>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</si>
  <si>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</si>
  <si>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</si>
  <si>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</si>
  <si>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</si>
  <si>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</si>
  <si>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</si>
  <si>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</si>
  <si>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</si>
  <si>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</si>
  <si>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</si>
  <si>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</si>
  <si>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</si>
  <si>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</si>
  <si>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</si>
  <si>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</si>
  <si>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</si>
  <si>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</si>
  <si>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</si>
  <si>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</si>
  <si>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</si>
  <si>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</si>
  <si>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</si>
  <si>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</si>
  <si>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</si>
  <si>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</si>
  <si>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</si>
  <si>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</si>
  <si>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</si>
  <si>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</si>
  <si>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</si>
  <si>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</si>
  <si>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</si>
  <si>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</si>
  <si>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</si>
  <si>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</si>
  <si>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</si>
  <si>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</si>
  <si>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</si>
  <si>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</si>
  <si>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</si>
  <si>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</si>
  <si>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</si>
  <si>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</si>
  <si>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</si>
  <si>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</si>
  <si>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</si>
  <si>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</si>
  <si>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</si>
  <si>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</si>
  <si>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</si>
  <si>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</si>
  <si>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</si>
  <si>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</si>
  <si>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</si>
  <si>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</si>
  <si>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</si>
  <si>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</si>
  <si>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</si>
  <si>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</si>
  <si>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</si>
  <si>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</si>
  <si>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</si>
  <si>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</si>
  <si>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</si>
  <si>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</si>
  <si>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</si>
  <si>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</si>
  <si>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</si>
  <si>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</si>
  <si>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</si>
  <si>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</si>
  <si>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</si>
  <si>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</si>
  <si>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</si>
  <si>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</si>
  <si>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</si>
  <si>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</si>
  <si>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</si>
  <si>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</si>
  <si>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</si>
  <si>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</si>
  <si>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</si>
  <si>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</si>
  <si>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</si>
  <si>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</si>
  <si>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</si>
  <si>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</si>
  <si>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</si>
  <si>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</si>
  <si>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</si>
  <si>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</si>
  <si>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</si>
  <si>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</si>
  <si>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</si>
  <si>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</si>
  <si>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</si>
  <si>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</si>
  <si>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</si>
  <si>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</si>
  <si>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</si>
  <si>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</si>
  <si>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</si>
  <si>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</si>
  <si>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</si>
  <si>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</si>
  <si>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</si>
  <si>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</si>
  <si>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</si>
  <si>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</si>
  <si>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</si>
  <si>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</si>
  <si>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</si>
  <si>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</si>
  <si>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</si>
  <si>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</si>
  <si>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</si>
  <si>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</si>
  <si>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</si>
  <si>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</si>
  <si>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</si>
  <si>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</si>
  <si>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</si>
  <si>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</si>
  <si>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</si>
  <si>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</si>
  <si>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</si>
  <si>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</si>
  <si>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</si>
  <si>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</si>
  <si>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</si>
  <si>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</si>
  <si>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</si>
  <si>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</si>
  <si>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</si>
  <si>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</si>
  <si>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</si>
  <si>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</si>
  <si>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</si>
  <si>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</si>
  <si>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</si>
  <si>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</si>
  <si>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</si>
  <si>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</si>
  <si>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</si>
  <si>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</si>
  <si>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</si>
  <si>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</si>
  <si>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</si>
  <si>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</si>
  <si>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</si>
  <si>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</si>
  <si>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</si>
  <si>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</si>
  <si>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</si>
  <si>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</si>
  <si>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</si>
  <si>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</si>
  <si>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</si>
  <si>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</si>
  <si>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</si>
  <si>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</si>
  <si>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</si>
  <si>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</si>
  <si>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</si>
  <si>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</si>
  <si>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</si>
  <si>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</si>
  <si>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</si>
  <si>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</si>
  <si>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</si>
  <si>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</si>
  <si>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</si>
  <si>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</si>
  <si>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</si>
  <si>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</si>
  <si>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</si>
  <si>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</si>
  <si>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</si>
  <si>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</si>
  <si>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</si>
  <si>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</si>
  <si>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</si>
  <si>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</si>
  <si>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</si>
  <si>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</si>
  <si>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</si>
  <si>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</si>
  <si>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</si>
  <si>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</si>
  <si>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</si>
  <si>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</si>
  <si>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</si>
  <si>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</si>
  <si>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</si>
  <si>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</si>
  <si>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</si>
  <si>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</si>
  <si>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</si>
  <si>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</si>
  <si>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</si>
  <si>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</si>
  <si>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</si>
  <si>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</si>
  <si>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</si>
  <si>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</si>
  <si>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</si>
  <si>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</si>
  <si>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</si>
  <si>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</si>
  <si>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</si>
  <si>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</si>
  <si>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</si>
  <si>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</si>
  <si>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</si>
  <si>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</si>
  <si>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</si>
  <si>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</si>
  <si>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</si>
  <si>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</si>
  <si>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</si>
  <si>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</si>
  <si>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</si>
  <si>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</si>
  <si>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</si>
  <si>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</si>
  <si>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</si>
  <si>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</si>
  <si>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</si>
  <si>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</si>
  <si>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</si>
  <si>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</si>
  <si>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</si>
  <si>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</si>
  <si>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</si>
  <si>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</si>
  <si>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</si>
  <si>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</si>
  <si>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</si>
  <si>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</si>
  <si>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</si>
  <si>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</si>
  <si>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</si>
  <si>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</si>
  <si>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</si>
  <si>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</si>
  <si>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</si>
  <si>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</si>
  <si>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</si>
  <si>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</si>
  <si>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</si>
  <si>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</si>
  <si>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</si>
  <si>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</si>
  <si>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</si>
  <si>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</si>
  <si>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</si>
  <si>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</si>
  <si>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</si>
  <si>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</si>
  <si>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</si>
  <si>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</si>
  <si>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</si>
  <si>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</si>
  <si>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</si>
  <si>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</si>
  <si>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</si>
  <si>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</si>
  <si>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</si>
  <si>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</si>
  <si>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</si>
  <si>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</si>
  <si>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</si>
  <si>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</si>
  <si>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</si>
  <si>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</si>
  <si>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</si>
  <si>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</si>
  <si>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</si>
  <si>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</si>
  <si>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</si>
  <si>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</si>
  <si>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</si>
  <si>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</si>
  <si>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</si>
  <si>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</si>
  <si>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</si>
  <si>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</si>
  <si>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</si>
  <si>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</si>
  <si>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</si>
  <si>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</si>
  <si>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</si>
  <si>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</si>
  <si>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</si>
  <si>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</si>
  <si>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</si>
  <si>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</si>
  <si>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</si>
  <si>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</si>
  <si>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</si>
  <si>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</si>
  <si>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</si>
  <si>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</si>
  <si>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</si>
  <si>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</si>
  <si>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</si>
  <si>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</si>
  <si>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</si>
  <si>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</si>
  <si>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</si>
  <si>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</si>
  <si>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</si>
  <si>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</si>
  <si>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</si>
  <si>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</si>
  <si>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</si>
  <si>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</si>
  <si>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</si>
  <si>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</si>
  <si>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</si>
  <si>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</si>
  <si>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</si>
  <si>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</si>
  <si>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</si>
  <si>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</si>
  <si>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</si>
  <si>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</si>
  <si>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</si>
  <si>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</si>
  <si>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</si>
  <si>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</si>
  <si>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</si>
  <si>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</si>
  <si>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</si>
  <si>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</si>
  <si>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</si>
  <si>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</si>
  <si>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</si>
  <si>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</si>
  <si>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</si>
  <si>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</si>
  <si>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</si>
  <si>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</si>
  <si>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</si>
  <si>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</si>
  <si>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</si>
  <si>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</si>
  <si>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</si>
  <si>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</si>
  <si>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</si>
  <si>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</si>
  <si>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</si>
  <si>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</si>
  <si>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</si>
  <si>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</si>
  <si>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</si>
  <si>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</si>
  <si>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</si>
  <si>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</si>
  <si>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</si>
  <si>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</si>
  <si>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</si>
  <si>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</si>
  <si>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</si>
  <si>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</si>
  <si>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</si>
  <si>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</si>
  <si>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</si>
  <si>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</si>
  <si>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</si>
  <si>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</si>
  <si>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</si>
  <si>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</si>
  <si>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</si>
  <si>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</si>
  <si>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</si>
  <si>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</si>
  <si>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</si>
  <si>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</si>
  <si>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</si>
  <si>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</si>
  <si>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</si>
  <si>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</si>
  <si>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</si>
  <si>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</si>
  <si>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</si>
  <si>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</si>
  <si>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</si>
  <si>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</si>
  <si>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</si>
  <si>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</si>
  <si>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</si>
  <si>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</si>
  <si>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</si>
  <si>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</si>
  <si>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</si>
  <si>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</si>
  <si>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</si>
  <si>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</si>
  <si>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</si>
  <si>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</si>
  <si>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</si>
  <si>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</si>
  <si>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</si>
  <si>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</si>
  <si>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</si>
  <si>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</si>
  <si>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</si>
  <si>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</si>
  <si>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</si>
  <si>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</si>
  <si>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</si>
  <si>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</si>
  <si>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</si>
  <si>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</si>
  <si>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</si>
  <si>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</si>
  <si>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</si>
  <si>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</si>
  <si>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</si>
  <si>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</si>
  <si>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</si>
  <si>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</si>
  <si>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</si>
  <si>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</si>
  <si>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</si>
  <si>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</si>
  <si>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</si>
  <si>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</si>
  <si>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</si>
  <si>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</si>
  <si>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</si>
  <si>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</si>
  <si>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</si>
  <si>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</si>
  <si>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</si>
  <si>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</si>
  <si>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</si>
  <si>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</si>
  <si>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</si>
  <si>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</si>
  <si>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</si>
  <si>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</si>
  <si>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</si>
  <si>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</si>
  <si>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</si>
  <si>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</si>
  <si>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</si>
  <si>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</si>
  <si>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</si>
  <si>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</si>
  <si>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</si>
  <si>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</si>
  <si>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</si>
  <si>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</si>
  <si>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</si>
  <si>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</si>
  <si>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</si>
  <si>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</si>
  <si>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</si>
  <si>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</si>
  <si>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</si>
  <si>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</si>
  <si>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</si>
  <si>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</si>
  <si>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</si>
  <si>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</si>
  <si>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</si>
  <si>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</si>
  <si>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</si>
  <si>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</si>
  <si>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</si>
  <si>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</si>
  <si>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</si>
  <si>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</si>
  <si>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</si>
  <si>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</si>
  <si>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</si>
  <si>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</si>
  <si>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</si>
  <si>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</si>
  <si>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</si>
  <si>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</si>
  <si>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</si>
  <si>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</si>
  <si>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</si>
  <si>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</si>
  <si>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</si>
  <si>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</si>
  <si>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</si>
  <si>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</si>
  <si>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</si>
  <si>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</si>
  <si>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</si>
  <si>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</si>
  <si>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</si>
  <si>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</si>
  <si>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</si>
  <si>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</si>
  <si>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</si>
  <si>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</si>
  <si>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</si>
  <si>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</si>
  <si>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</si>
  <si>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</si>
  <si>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</si>
  <si>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</si>
  <si>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</si>
  <si>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</si>
  <si>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</si>
  <si>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</si>
  <si>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</si>
  <si>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</si>
  <si>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</si>
  <si>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</si>
  <si>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</si>
  <si>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</si>
  <si>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</si>
  <si>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</si>
  <si>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</si>
  <si>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</si>
  <si>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</si>
  <si>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</si>
  <si>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</si>
  <si>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</si>
  <si>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</si>
  <si>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</si>
  <si>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</si>
  <si>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</si>
  <si>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</si>
  <si>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</si>
  <si>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</si>
  <si>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</si>
  <si>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</si>
  <si>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</si>
  <si>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</si>
  <si>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</si>
  <si>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</si>
  <si>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</si>
  <si>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</si>
  <si>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</si>
  <si>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</si>
  <si>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</si>
  <si>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</si>
  <si>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</si>
  <si>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</si>
  <si>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</si>
  <si>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</si>
  <si>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</si>
  <si>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</si>
  <si>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</si>
  <si>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</si>
  <si>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</si>
  <si>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</si>
  <si>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</si>
  <si>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</si>
  <si>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</si>
  <si>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</si>
  <si>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</si>
  <si>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</si>
  <si>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</si>
  <si>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</si>
  <si>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</si>
  <si>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</si>
  <si>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</si>
  <si>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</si>
  <si>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</si>
  <si>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</si>
  <si>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</si>
  <si>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</si>
  <si>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</si>
  <si>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</si>
  <si>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</si>
  <si>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</si>
  <si>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</si>
  <si>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</si>
  <si>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</si>
  <si>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</si>
  <si>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</si>
  <si>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</si>
  <si>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</si>
  <si>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</si>
  <si>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</si>
  <si>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</si>
  <si>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</si>
  <si>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</si>
  <si>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</si>
  <si>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</si>
  <si>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</si>
  <si>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</si>
  <si>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</si>
  <si>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</si>
  <si>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</si>
  <si>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</si>
  <si>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</si>
  <si>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</si>
  <si>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</si>
  <si>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</si>
  <si>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</si>
  <si>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</si>
  <si>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</si>
  <si>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</si>
  <si>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</si>
  <si>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</si>
  <si>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</si>
  <si>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</si>
  <si>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</si>
  <si>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</si>
  <si>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</si>
  <si>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</si>
  <si>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</si>
  <si>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</si>
  <si>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</si>
  <si>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</si>
  <si>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</si>
  <si>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</si>
  <si>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</si>
  <si>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</si>
  <si>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</si>
  <si>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</si>
  <si>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</si>
  <si>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</si>
  <si>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</si>
  <si>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</si>
  <si>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</si>
  <si>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</si>
  <si>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</si>
  <si>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</si>
  <si>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</si>
  <si>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</si>
  <si>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</si>
  <si>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</si>
  <si>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</si>
  <si>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</si>
  <si>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</si>
  <si>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</si>
  <si>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</si>
  <si>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</si>
  <si>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</si>
  <si>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</si>
  <si>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</si>
  <si>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</si>
  <si>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</si>
  <si>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</si>
  <si>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</si>
  <si>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</si>
  <si>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</si>
  <si>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</si>
  <si>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</si>
  <si>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</si>
  <si>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</si>
  <si>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</si>
  <si>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</si>
  <si>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</si>
  <si>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</si>
  <si>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</si>
  <si>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</si>
  <si>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</si>
  <si>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</si>
  <si>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</si>
  <si>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</si>
  <si>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</si>
  <si>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</si>
  <si>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</si>
  <si>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</si>
  <si>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</si>
  <si>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</si>
  <si>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</si>
  <si>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</si>
  <si>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</si>
  <si>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</si>
  <si>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</si>
  <si>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</si>
  <si>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</si>
  <si>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</si>
  <si>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</si>
  <si>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</si>
  <si>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</si>
  <si>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</si>
  <si>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</si>
  <si>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</si>
  <si>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</si>
  <si>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</si>
  <si>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</si>
  <si>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</si>
  <si>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</si>
  <si>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</si>
  <si>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</si>
  <si>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</si>
  <si>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</si>
  <si>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</si>
  <si>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</si>
  <si>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</si>
  <si>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</si>
  <si>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</si>
  <si>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</si>
  <si>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</si>
  <si>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</si>
  <si>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</si>
  <si>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</si>
  <si>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</si>
  <si>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</si>
  <si>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</si>
  <si>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</si>
  <si>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</si>
  <si>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</si>
  <si>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</si>
  <si>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</si>
  <si>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</si>
  <si>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</si>
  <si>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</si>
  <si>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</si>
  <si>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</si>
  <si>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</si>
  <si>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</si>
  <si>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</si>
  <si>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</si>
  <si>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</si>
  <si>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</si>
  <si>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</si>
  <si>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</si>
  <si>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</si>
  <si>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</si>
  <si>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</si>
  <si>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</si>
  <si>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</si>
  <si>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</si>
  <si>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</si>
  <si>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</si>
  <si>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</si>
  <si>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</si>
  <si>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</si>
  <si>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</si>
  <si>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</si>
  <si>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</si>
  <si>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</si>
  <si>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</si>
  <si>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</si>
  <si>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</si>
  <si>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</si>
  <si>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</si>
  <si>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</si>
  <si>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</si>
  <si>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</si>
  <si>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</si>
  <si>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</si>
  <si>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</si>
  <si>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</si>
  <si>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</si>
  <si>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</si>
  <si>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</si>
  <si>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</si>
  <si>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</si>
  <si>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</si>
  <si>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</si>
  <si>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</si>
  <si>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</si>
  <si>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</si>
  <si>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</si>
  <si>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</si>
  <si>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</si>
  <si>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</si>
  <si>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</si>
  <si>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</si>
  <si>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</si>
  <si>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</si>
  <si>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</si>
  <si>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</si>
  <si>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</si>
  <si>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</si>
  <si>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</si>
  <si>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</si>
  <si>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</si>
  <si>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</si>
  <si>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</si>
  <si>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</si>
  <si>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</si>
  <si>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</si>
  <si>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</si>
  <si>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</si>
  <si>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</si>
  <si>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</si>
  <si>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</si>
  <si>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</si>
  <si>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</si>
  <si>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</si>
  <si>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</si>
  <si>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</si>
  <si>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</si>
  <si>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</si>
  <si>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</si>
  <si>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</si>
  <si>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</si>
  <si>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</si>
  <si>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</si>
  <si>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</si>
  <si>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</si>
  <si>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</si>
  <si>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</si>
  <si>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</si>
  <si>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</si>
  <si>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</si>
  <si>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</si>
  <si>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</si>
  <si>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</si>
  <si>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</si>
  <si>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</si>
  <si>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</si>
  <si>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</si>
  <si>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</si>
  <si>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</si>
  <si>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</si>
  <si>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</si>
  <si>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</si>
  <si>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</si>
  <si>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</si>
  <si>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</si>
  <si>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</si>
  <si>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</si>
  <si>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</si>
  <si>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</si>
  <si>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</si>
  <si>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</si>
  <si>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</si>
  <si>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</si>
  <si>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</si>
  <si>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</si>
  <si>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</si>
  <si>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</si>
  <si>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</si>
  <si>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</si>
  <si>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</si>
  <si>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</si>
  <si>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</si>
  <si>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</si>
  <si>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</si>
  <si>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</si>
  <si>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</si>
  <si>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</si>
  <si>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</si>
  <si>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</si>
  <si>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</si>
  <si>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</si>
  <si>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</si>
  <si>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</si>
  <si>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</si>
  <si>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</si>
  <si>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</si>
  <si>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</si>
  <si>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</si>
  <si>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</si>
  <si>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</si>
  <si>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</si>
  <si>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</si>
  <si>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</si>
  <si>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</si>
  <si>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</si>
  <si>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</si>
  <si>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</si>
  <si>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</si>
  <si>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</si>
  <si>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</si>
  <si>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</si>
  <si>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</si>
  <si>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</si>
  <si>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</si>
  <si>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</si>
  <si>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</si>
  <si>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</si>
  <si>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</si>
  <si>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</si>
  <si>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</si>
  <si>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</si>
  <si>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</si>
  <si>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</si>
  <si>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</si>
  <si>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</si>
  <si>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</si>
  <si>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</si>
  <si>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</si>
  <si>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</si>
  <si>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</si>
  <si>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</si>
  <si>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</si>
  <si>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</si>
  <si>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</si>
  <si>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</si>
  <si>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</si>
  <si>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</si>
  <si>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</si>
  <si>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</si>
  <si>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</si>
  <si>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</si>
  <si>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</si>
  <si>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</si>
  <si>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</si>
  <si>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</si>
  <si>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</si>
  <si>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</si>
  <si>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</si>
  <si>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</si>
  <si>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</si>
  <si>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</si>
  <si>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</si>
  <si>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</si>
  <si>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</si>
  <si>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</si>
  <si>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</si>
  <si>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</si>
  <si>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</si>
  <si>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</si>
  <si>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</si>
  <si>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</si>
  <si>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</si>
  <si>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</si>
  <si>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</si>
  <si>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</si>
  <si>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</si>
  <si>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</si>
  <si>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</si>
  <si>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</si>
  <si>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</si>
  <si>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</si>
  <si>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</si>
  <si>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</si>
  <si>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</si>
  <si>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</si>
  <si>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</si>
  <si>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</si>
  <si>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</si>
  <si>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</si>
  <si>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</si>
  <si>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</si>
  <si>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</si>
  <si>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</si>
  <si>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</si>
  <si>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</si>
  <si>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INSTITUTO MUNICIPAL DE VIVIENDA DE DOLORES HIDALGO, CIN, GTO.</t>
  </si>
  <si>
    <t>Al 31 de diciembre de 2018 y al 31 de diciembre de 2019 (b)</t>
  </si>
  <si>
    <t>Del 1 de enero al 31 de diciembre de 2019 (b)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</si>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</sst>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43" fontId="15" fillId="0" borderId="0" applyFont="0" applyFill="0" applyBorder="0" applyAlignment="0" applyProtection="0"/>
    <xf numFmtId="0" fontId="16" fillId="0" borderId="0"/>
    <xf numFmtId="0" fontId="17" fillId="0" borderId="0"/>
  </cellStyleXfs>
  <cellXfs count="2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3" fontId="15" fillId="0" borderId="13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4" fontId="0" fillId="0" borderId="13" xfId="0" applyNumberForma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 applyProtection="1"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" fontId="0" fillId="0" borderId="13" xfId="0" applyNumberFormat="1" applyFill="1" applyBorder="1" applyProtection="1"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15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4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15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0" fillId="0" borderId="13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15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43" fontId="0" fillId="0" borderId="8" xfId="1" applyFont="1" applyFill="1" applyBorder="1" applyAlignment="1" applyProtection="1">
      <alignment horizontal="right" vertical="center"/>
      <protection locked="0"/>
    </xf>
    <xf numFmtId="43" fontId="15" fillId="0" borderId="8" xfId="1" applyFont="1" applyFill="1" applyBorder="1" applyAlignment="1" applyProtection="1">
      <alignment horizontal="right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201" t="s">
        <v>829</v>
      </c>
      <c r="B1" s="202"/>
      <c r="C1" s="202"/>
      <c r="D1" s="202"/>
      <c r="E1" s="203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204" t="s">
        <v>3302</v>
      </c>
      <c r="D3" s="204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topLeftCell="A64" workbookViewId="0">
      <selection activeCell="B72" sqref="B72:D72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217" t="s">
        <v>542</v>
      </c>
      <c r="B1" s="217"/>
      <c r="C1" s="217"/>
      <c r="D1" s="217"/>
      <c r="E1" s="111"/>
      <c r="F1" s="111"/>
      <c r="G1" s="111"/>
      <c r="H1" s="111"/>
      <c r="I1" s="111"/>
      <c r="J1" s="111"/>
      <c r="K1" s="111"/>
    </row>
    <row r="2" spans="1:11" ht="14.25" x14ac:dyDescent="0.45">
      <c r="A2" s="205" t="str">
        <f>ENTE_PUBLICO_A</f>
        <v>INSTITUTO MUNICIPAL DE VIVIENDA DE DOLORES HIDALGO, CIN, GTO., Gobierno del Estado de Guanajuato (a)</v>
      </c>
      <c r="B2" s="206"/>
      <c r="C2" s="206"/>
      <c r="D2" s="207"/>
    </row>
    <row r="3" spans="1:11" ht="14.25" x14ac:dyDescent="0.45">
      <c r="A3" s="208" t="s">
        <v>166</v>
      </c>
      <c r="B3" s="209"/>
      <c r="C3" s="209"/>
      <c r="D3" s="210"/>
    </row>
    <row r="4" spans="1:11" ht="14.25" x14ac:dyDescent="0.45">
      <c r="A4" s="211" t="str">
        <f>TRIMESTRE</f>
        <v>Del 1 de enero al 31 de diciembre de 2019 (b)</v>
      </c>
      <c r="B4" s="212"/>
      <c r="C4" s="212"/>
      <c r="D4" s="213"/>
    </row>
    <row r="5" spans="1:11" ht="14.25" x14ac:dyDescent="0.45">
      <c r="A5" s="214" t="s">
        <v>118</v>
      </c>
      <c r="B5" s="215"/>
      <c r="C5" s="215"/>
      <c r="D5" s="216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x14ac:dyDescent="0.25">
      <c r="A8" s="55" t="s">
        <v>168</v>
      </c>
      <c r="B8" s="40">
        <f>SUM(B9:B11)</f>
        <v>6621857.5</v>
      </c>
      <c r="C8" s="40">
        <f t="shared" ref="C8:D8" si="0">SUM(C9:C11)</f>
        <v>8374361.4299999997</v>
      </c>
      <c r="D8" s="40">
        <f t="shared" si="0"/>
        <v>8374361.4299999997</v>
      </c>
    </row>
    <row r="9" spans="1:11" x14ac:dyDescent="0.25">
      <c r="A9" s="53" t="s">
        <v>169</v>
      </c>
      <c r="B9" s="155">
        <v>6621857.5</v>
      </c>
      <c r="C9" s="155">
        <v>8374361.4299999997</v>
      </c>
      <c r="D9" s="155">
        <v>8374361.4299999997</v>
      </c>
    </row>
    <row r="10" spans="1:11" ht="14.25" customHeight="1" x14ac:dyDescent="0.25">
      <c r="A10" s="53" t="s">
        <v>170</v>
      </c>
      <c r="B10" s="23" t="s">
        <v>3305</v>
      </c>
      <c r="C10" s="23" t="s">
        <v>3305</v>
      </c>
      <c r="D10" s="23" t="s">
        <v>3305</v>
      </c>
    </row>
    <row r="11" spans="1:11" ht="14.25" customHeight="1" x14ac:dyDescent="0.25">
      <c r="A11" s="53" t="s">
        <v>171</v>
      </c>
      <c r="B11" s="23"/>
      <c r="C11" s="23"/>
      <c r="D11" s="23"/>
    </row>
    <row r="12" spans="1:11" x14ac:dyDescent="0.25">
      <c r="A12" s="95"/>
      <c r="B12" s="12"/>
      <c r="C12" s="12"/>
      <c r="D12" s="12"/>
    </row>
    <row r="13" spans="1:11" x14ac:dyDescent="0.25">
      <c r="A13" s="55" t="s">
        <v>180</v>
      </c>
      <c r="B13" s="40">
        <f>B14+B15</f>
        <v>7838285.5</v>
      </c>
      <c r="C13" s="40">
        <f t="shared" ref="C13:D13" si="1">C14+C15</f>
        <v>10811824.550000001</v>
      </c>
      <c r="D13" s="40">
        <f t="shared" si="1"/>
        <v>8108656.2000000002</v>
      </c>
    </row>
    <row r="14" spans="1:11" x14ac:dyDescent="0.25">
      <c r="A14" s="53" t="s">
        <v>172</v>
      </c>
      <c r="B14" s="155">
        <v>6621857.5</v>
      </c>
      <c r="C14" s="155">
        <v>7596185.5499999998</v>
      </c>
      <c r="D14" s="155">
        <v>6892228.2000000002</v>
      </c>
    </row>
    <row r="15" spans="1:11" x14ac:dyDescent="0.25">
      <c r="A15" s="53" t="s">
        <v>173</v>
      </c>
      <c r="B15" s="155">
        <v>1216428</v>
      </c>
      <c r="C15" s="155">
        <v>3215639</v>
      </c>
      <c r="D15" s="155">
        <v>1216428</v>
      </c>
    </row>
    <row r="16" spans="1:11" x14ac:dyDescent="0.2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2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ht="14.25" x14ac:dyDescent="0.45">
      <c r="A19" s="53" t="s">
        <v>176</v>
      </c>
      <c r="B19" s="119">
        <v>0</v>
      </c>
      <c r="C19" s="23"/>
      <c r="D19" s="117"/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-1216428</v>
      </c>
      <c r="C21" s="40">
        <f t="shared" ref="C21:D21" si="3">C8-C13+C17</f>
        <v>-2437463.120000001</v>
      </c>
      <c r="D21" s="40">
        <f t="shared" si="3"/>
        <v>265705.22999999952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-1216428</v>
      </c>
      <c r="C23" s="40">
        <f t="shared" ref="C23:D23" si="4">C21-C11</f>
        <v>-2437463.120000001</v>
      </c>
      <c r="D23" s="40">
        <f t="shared" si="4"/>
        <v>265705.22999999952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-1216428</v>
      </c>
      <c r="C25" s="40">
        <f t="shared" ref="C25" si="5">C23-C17</f>
        <v>-2437463.120000001</v>
      </c>
      <c r="D25" s="40">
        <f>D23-D17</f>
        <v>265705.22999999952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6">C30+C31</f>
        <v>0</v>
      </c>
      <c r="D29" s="61">
        <f t="shared" si="6"/>
        <v>0</v>
      </c>
    </row>
    <row r="30" spans="1:4" x14ac:dyDescent="0.25">
      <c r="A30" s="53" t="s">
        <v>187</v>
      </c>
      <c r="B30" s="60"/>
      <c r="C30" s="60"/>
      <c r="D30" s="60"/>
    </row>
    <row r="31" spans="1:4" x14ac:dyDescent="0.25">
      <c r="A31" s="53" t="s">
        <v>188</v>
      </c>
      <c r="B31" s="60"/>
      <c r="C31" s="60"/>
      <c r="D31" s="60"/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-1216428</v>
      </c>
      <c r="C33" s="61">
        <f t="shared" ref="C33:D33" si="7">C25+C29</f>
        <v>-2437463.120000001</v>
      </c>
      <c r="D33" s="61">
        <f t="shared" si="7"/>
        <v>265705.22999999952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8">C38+C39</f>
        <v>0</v>
      </c>
      <c r="D37" s="61">
        <f t="shared" si="8"/>
        <v>0</v>
      </c>
    </row>
    <row r="38" spans="1:4" x14ac:dyDescent="0.25">
      <c r="A38" s="53" t="s">
        <v>192</v>
      </c>
      <c r="B38" s="60"/>
      <c r="C38" s="60"/>
      <c r="D38" s="60"/>
    </row>
    <row r="39" spans="1:4" x14ac:dyDescent="0.25">
      <c r="A39" s="53" t="s">
        <v>193</v>
      </c>
      <c r="B39" s="60"/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9">C41+C42</f>
        <v>0</v>
      </c>
      <c r="D40" s="61">
        <f t="shared" si="9"/>
        <v>0</v>
      </c>
    </row>
    <row r="41" spans="1:4" x14ac:dyDescent="0.25">
      <c r="A41" s="53" t="s">
        <v>195</v>
      </c>
      <c r="B41" s="60"/>
      <c r="C41" s="60"/>
      <c r="D41" s="60"/>
    </row>
    <row r="42" spans="1:4" x14ac:dyDescent="0.25">
      <c r="A42" s="53" t="s">
        <v>196</v>
      </c>
      <c r="B42" s="60"/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0">C37-C40</f>
        <v>0</v>
      </c>
      <c r="D44" s="61">
        <f t="shared" si="10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6621857.5</v>
      </c>
      <c r="C48" s="124">
        <f>C9</f>
        <v>8374361.4299999997</v>
      </c>
      <c r="D48" s="124">
        <f t="shared" ref="D48" si="11">D9</f>
        <v>8374361.4299999997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2">C50-C51</f>
        <v>0</v>
      </c>
      <c r="D49" s="61">
        <f t="shared" si="12"/>
        <v>0</v>
      </c>
    </row>
    <row r="50" spans="1:4" x14ac:dyDescent="0.25">
      <c r="A50" s="128" t="s">
        <v>192</v>
      </c>
      <c r="B50" s="60"/>
      <c r="C50" s="60"/>
      <c r="D50" s="60">
        <v>1</v>
      </c>
    </row>
    <row r="51" spans="1:4" x14ac:dyDescent="0.25">
      <c r="A51" s="128" t="s">
        <v>195</v>
      </c>
      <c r="B51" s="60"/>
      <c r="C51" s="60"/>
      <c r="D51" s="60">
        <v>1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151">
        <v>6621857.5</v>
      </c>
      <c r="C53" s="151">
        <v>7596185.5499999998</v>
      </c>
      <c r="D53" s="151">
        <v>6892228.2000000002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3">C18</f>
        <v>0</v>
      </c>
      <c r="D55" s="60">
        <f t="shared" si="13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778175.87999999989</v>
      </c>
      <c r="D57" s="61">
        <f t="shared" ref="D57" si="14">D48+D49-D53+D55</f>
        <v>1482133.2299999995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5">C57-C49</f>
        <v>778175.87999999989</v>
      </c>
      <c r="D59" s="61">
        <f t="shared" si="15"/>
        <v>1482133.2299999995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 t="str">
        <f>B10</f>
        <v xml:space="preserve"> -   </v>
      </c>
      <c r="C63" s="122" t="str">
        <f t="shared" ref="C63:D63" si="16">C10</f>
        <v xml:space="preserve"> -   </v>
      </c>
      <c r="D63" s="122" t="str">
        <f t="shared" si="16"/>
        <v xml:space="preserve"> -   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7">C65-C66</f>
        <v>0</v>
      </c>
      <c r="D64" s="40">
        <f t="shared" si="17"/>
        <v>0</v>
      </c>
    </row>
    <row r="65" spans="1:4" x14ac:dyDescent="0.25">
      <c r="A65" s="128" t="s">
        <v>193</v>
      </c>
      <c r="B65" s="23"/>
      <c r="C65" s="23"/>
      <c r="D65" s="23"/>
    </row>
    <row r="66" spans="1:4" x14ac:dyDescent="0.25">
      <c r="A66" s="128" t="s">
        <v>196</v>
      </c>
      <c r="B66" s="23"/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155">
        <v>1216428</v>
      </c>
      <c r="C68" s="155">
        <v>3215639</v>
      </c>
      <c r="D68" s="155">
        <v>1216428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18">C19</f>
        <v>0</v>
      </c>
      <c r="D70" s="23">
        <f t="shared" si="18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152">
        <v>-1216428</v>
      </c>
      <c r="C72" s="152">
        <v>-3215639</v>
      </c>
      <c r="D72" s="152">
        <v>-1216428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-1216428</v>
      </c>
      <c r="C74" s="40">
        <f>C72-C64</f>
        <v>-3215639</v>
      </c>
      <c r="D74" s="40">
        <f t="shared" ref="D74" si="19">D72-D64</f>
        <v>-1216428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6621857.5</v>
      </c>
      <c r="Q2" s="18">
        <f>'Formato 4'!C8</f>
        <v>8374361.4299999997</v>
      </c>
      <c r="R2" s="18">
        <f>'Formato 4'!D8</f>
        <v>8374361.4299999997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6621857.5</v>
      </c>
      <c r="Q3" s="18">
        <f>'Formato 4'!C9</f>
        <v>8374361.4299999997</v>
      </c>
      <c r="R3" s="18">
        <f>'Formato 4'!D9</f>
        <v>8374361.4299999997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 t="str">
        <f>'Formato 4'!B10</f>
        <v xml:space="preserve"> -   </v>
      </c>
      <c r="Q4" s="18" t="str">
        <f>'Formato 4'!C10</f>
        <v xml:space="preserve"> -   </v>
      </c>
      <c r="R4" s="18" t="str">
        <f>'Formato 4'!D10</f>
        <v xml:space="preserve"> -   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7838285.5</v>
      </c>
      <c r="Q6" s="18">
        <f>'Formato 4'!C13</f>
        <v>10811824.550000001</v>
      </c>
      <c r="R6" s="18">
        <f>'Formato 4'!D13</f>
        <v>8108656.2000000002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6621857.5</v>
      </c>
      <c r="Q7" s="18">
        <f>'Formato 4'!C14</f>
        <v>7596185.5499999998</v>
      </c>
      <c r="R7" s="18">
        <f>'Formato 4'!D14</f>
        <v>6892228.2000000002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1216428</v>
      </c>
      <c r="Q8" s="18">
        <f>'Formato 4'!C15</f>
        <v>3215639</v>
      </c>
      <c r="R8" s="18">
        <f>'Formato 4'!D15</f>
        <v>1216428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-1216428</v>
      </c>
      <c r="Q12" s="18">
        <f>'Formato 4'!C21</f>
        <v>-2437463.120000001</v>
      </c>
      <c r="R12" s="18">
        <f>'Formato 4'!D21</f>
        <v>265705.22999999952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-1216428</v>
      </c>
      <c r="Q13" s="18">
        <f>'Formato 4'!C23</f>
        <v>-2437463.120000001</v>
      </c>
      <c r="R13" s="18">
        <f>'Formato 4'!D23</f>
        <v>265705.22999999952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-1216428</v>
      </c>
      <c r="Q14" s="18">
        <f>'Formato 4'!C25</f>
        <v>-2437463.120000001</v>
      </c>
      <c r="R14" s="18">
        <f>'Formato 4'!D25</f>
        <v>265705.22999999952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-1216428</v>
      </c>
      <c r="Q18">
        <f>'Formato 4'!C33</f>
        <v>-2437463.120000001</v>
      </c>
      <c r="R18">
        <f>'Formato 4'!D33</f>
        <v>265705.22999999952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6621857.5</v>
      </c>
      <c r="Q26">
        <f>'Formato 4'!C48</f>
        <v>8374361.4299999997</v>
      </c>
      <c r="R26">
        <f>'Formato 4'!D48</f>
        <v>8374361.4299999997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1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1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6621857.5</v>
      </c>
      <c r="Q30">
        <f>'Formato 4'!C53</f>
        <v>7596185.5499999998</v>
      </c>
      <c r="R30">
        <f>'Formato 4'!D53</f>
        <v>6892228.2000000002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 t="str">
        <f>'Formato 4'!B63</f>
        <v xml:space="preserve"> -   </v>
      </c>
      <c r="Q32" t="str">
        <f>'Formato 4'!C63</f>
        <v xml:space="preserve"> -   </v>
      </c>
      <c r="R32" t="str">
        <f>'Formato 4'!D63</f>
        <v xml:space="preserve"> -   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1216428</v>
      </c>
      <c r="Q36">
        <f>'Formato 4'!C68</f>
        <v>3215639</v>
      </c>
      <c r="R36">
        <f>'Formato 4'!D68</f>
        <v>1216428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-1216428</v>
      </c>
      <c r="Q38">
        <f>'Formato 4'!C72</f>
        <v>-3215639</v>
      </c>
      <c r="R38">
        <f>'Formato 4'!D72</f>
        <v>-1216428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-1216428</v>
      </c>
      <c r="Q39">
        <f>'Formato 4'!C74</f>
        <v>-3215639</v>
      </c>
      <c r="R39">
        <f>'Formato 4'!D74</f>
        <v>-1216428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55" zoomScale="85" zoomScaleNormal="85" workbookViewId="0">
      <selection activeCell="E21" sqref="E2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223" t="s">
        <v>206</v>
      </c>
      <c r="B1" s="223"/>
      <c r="C1" s="223"/>
      <c r="D1" s="223"/>
      <c r="E1" s="223"/>
      <c r="F1" s="223"/>
      <c r="G1" s="223"/>
    </row>
    <row r="2" spans="1:8" ht="14.25" x14ac:dyDescent="0.45">
      <c r="A2" s="205" t="str">
        <f>ENTE_PUBLICO_A</f>
        <v>INSTITUTO MUNICIPAL DE VIVIENDA DE DOLORES HIDALGO, CIN, GTO., Gobierno del Estado de Guanajuato (a)</v>
      </c>
      <c r="B2" s="206"/>
      <c r="C2" s="206"/>
      <c r="D2" s="206"/>
      <c r="E2" s="206"/>
      <c r="F2" s="206"/>
      <c r="G2" s="207"/>
    </row>
    <row r="3" spans="1:8" x14ac:dyDescent="0.25">
      <c r="A3" s="208" t="s">
        <v>207</v>
      </c>
      <c r="B3" s="209"/>
      <c r="C3" s="209"/>
      <c r="D3" s="209"/>
      <c r="E3" s="209"/>
      <c r="F3" s="209"/>
      <c r="G3" s="210"/>
    </row>
    <row r="4" spans="1:8" ht="14.25" x14ac:dyDescent="0.45">
      <c r="A4" s="211" t="str">
        <f>TRIMESTRE</f>
        <v>Del 1 de enero al 31 de diciembre de 2019 (b)</v>
      </c>
      <c r="B4" s="212"/>
      <c r="C4" s="212"/>
      <c r="D4" s="212"/>
      <c r="E4" s="212"/>
      <c r="F4" s="212"/>
      <c r="G4" s="213"/>
    </row>
    <row r="5" spans="1:8" ht="14.25" x14ac:dyDescent="0.45">
      <c r="A5" s="214" t="s">
        <v>118</v>
      </c>
      <c r="B5" s="215"/>
      <c r="C5" s="215"/>
      <c r="D5" s="215"/>
      <c r="E5" s="215"/>
      <c r="F5" s="215"/>
      <c r="G5" s="216"/>
    </row>
    <row r="6" spans="1:8" x14ac:dyDescent="0.25">
      <c r="A6" s="220" t="s">
        <v>214</v>
      </c>
      <c r="B6" s="222" t="s">
        <v>208</v>
      </c>
      <c r="C6" s="222"/>
      <c r="D6" s="222"/>
      <c r="E6" s="222"/>
      <c r="F6" s="222"/>
      <c r="G6" s="222" t="s">
        <v>209</v>
      </c>
    </row>
    <row r="7" spans="1:8" ht="30" x14ac:dyDescent="0.25">
      <c r="A7" s="221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222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/>
      <c r="C9" s="60"/>
      <c r="D9" s="60"/>
      <c r="E9" s="60"/>
      <c r="F9" s="60"/>
      <c r="G9" s="60">
        <f>F9-B9</f>
        <v>0</v>
      </c>
      <c r="H9" s="8"/>
    </row>
    <row r="10" spans="1:8" ht="14.25" x14ac:dyDescent="0.45">
      <c r="A10" s="53" t="s">
        <v>217</v>
      </c>
      <c r="B10" s="60"/>
      <c r="C10" s="60"/>
      <c r="D10" s="60"/>
      <c r="E10" s="60"/>
      <c r="F10" s="60"/>
      <c r="G10" s="60">
        <f t="shared" ref="G10:G14" si="0">F10-B10</f>
        <v>0</v>
      </c>
    </row>
    <row r="11" spans="1:8" ht="14.25" x14ac:dyDescent="0.45">
      <c r="A11" s="53" t="s">
        <v>218</v>
      </c>
      <c r="B11" s="60"/>
      <c r="C11" s="60"/>
      <c r="D11" s="60"/>
      <c r="E11" s="60"/>
      <c r="F11" s="60"/>
      <c r="G11" s="60">
        <f t="shared" si="0"/>
        <v>0</v>
      </c>
    </row>
    <row r="12" spans="1:8" x14ac:dyDescent="0.25">
      <c r="A12" s="53" t="s">
        <v>219</v>
      </c>
      <c r="B12" s="60"/>
      <c r="C12" s="60"/>
      <c r="D12" s="60"/>
      <c r="E12" s="60"/>
      <c r="F12" s="60"/>
      <c r="G12" s="60">
        <f t="shared" si="0"/>
        <v>0</v>
      </c>
    </row>
    <row r="13" spans="1:8" ht="14.25" customHeight="1" x14ac:dyDescent="0.25">
      <c r="A13" s="53" t="s">
        <v>220</v>
      </c>
      <c r="B13" s="151">
        <v>1265539.92</v>
      </c>
      <c r="C13" s="60" t="s">
        <v>3305</v>
      </c>
      <c r="D13" s="151">
        <v>1265539.92</v>
      </c>
      <c r="E13" s="151">
        <v>1585921.12</v>
      </c>
      <c r="F13" s="151">
        <v>1585921.12</v>
      </c>
      <c r="G13" s="151">
        <v>320381.2</v>
      </c>
    </row>
    <row r="14" spans="1:8" x14ac:dyDescent="0.25">
      <c r="A14" s="53" t="s">
        <v>221</v>
      </c>
      <c r="B14" s="60"/>
      <c r="C14" s="60"/>
      <c r="D14" s="60"/>
      <c r="E14" s="60"/>
      <c r="F14" s="60"/>
      <c r="G14" s="60">
        <f t="shared" si="0"/>
        <v>0</v>
      </c>
    </row>
    <row r="15" spans="1:8" ht="14.25" customHeight="1" x14ac:dyDescent="0.25">
      <c r="A15" s="53" t="s">
        <v>222</v>
      </c>
      <c r="B15" s="151">
        <v>5356317.58</v>
      </c>
      <c r="C15" s="151">
        <v>951734.75</v>
      </c>
      <c r="D15" s="151">
        <v>6308052.3300000001</v>
      </c>
      <c r="E15" s="151">
        <v>6788440.3099999996</v>
      </c>
      <c r="F15" s="151">
        <v>6788440.3099999996</v>
      </c>
      <c r="G15" s="151">
        <v>1432122.73</v>
      </c>
    </row>
    <row r="16" spans="1:8" x14ac:dyDescent="0.2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/>
      <c r="C17" s="60"/>
      <c r="D17" s="60"/>
      <c r="E17" s="60"/>
      <c r="F17" s="60"/>
      <c r="G17" s="60"/>
    </row>
    <row r="18" spans="1:7" ht="14.25" x14ac:dyDescent="0.45">
      <c r="A18" s="63" t="s">
        <v>224</v>
      </c>
      <c r="B18" s="60"/>
      <c r="C18" s="60"/>
      <c r="D18" s="60"/>
      <c r="E18" s="60"/>
      <c r="F18" s="60"/>
      <c r="G18" s="60"/>
    </row>
    <row r="19" spans="1:7" x14ac:dyDescent="0.25">
      <c r="A19" s="63" t="s">
        <v>225</v>
      </c>
      <c r="B19" s="60"/>
      <c r="C19" s="60"/>
      <c r="D19" s="60"/>
      <c r="E19" s="60"/>
      <c r="F19" s="60"/>
      <c r="G19" s="60"/>
    </row>
    <row r="20" spans="1:7" x14ac:dyDescent="0.25">
      <c r="A20" s="63" t="s">
        <v>226</v>
      </c>
      <c r="B20" s="60"/>
      <c r="C20" s="60"/>
      <c r="D20" s="60"/>
      <c r="E20" s="60"/>
      <c r="F20" s="60"/>
      <c r="G20" s="60"/>
    </row>
    <row r="21" spans="1:7" x14ac:dyDescent="0.25">
      <c r="A21" s="63" t="s">
        <v>227</v>
      </c>
      <c r="B21" s="60"/>
      <c r="C21" s="60"/>
      <c r="D21" s="60"/>
      <c r="E21" s="60"/>
      <c r="F21" s="60"/>
      <c r="G21" s="60"/>
    </row>
    <row r="22" spans="1:7" x14ac:dyDescent="0.25">
      <c r="A22" s="63" t="s">
        <v>228</v>
      </c>
      <c r="B22" s="60"/>
      <c r="C22" s="60"/>
      <c r="D22" s="60"/>
      <c r="E22" s="60"/>
      <c r="F22" s="60"/>
      <c r="G22" s="60"/>
    </row>
    <row r="23" spans="1:7" x14ac:dyDescent="0.25">
      <c r="A23" s="63" t="s">
        <v>229</v>
      </c>
      <c r="B23" s="60"/>
      <c r="C23" s="60"/>
      <c r="D23" s="60"/>
      <c r="E23" s="60"/>
      <c r="F23" s="60"/>
      <c r="G23" s="60"/>
    </row>
    <row r="24" spans="1:7" x14ac:dyDescent="0.25">
      <c r="A24" s="63" t="s">
        <v>230</v>
      </c>
      <c r="B24" s="60"/>
      <c r="C24" s="60"/>
      <c r="D24" s="60"/>
      <c r="E24" s="60"/>
      <c r="F24" s="60"/>
      <c r="G24" s="60"/>
    </row>
    <row r="25" spans="1:7" x14ac:dyDescent="0.25">
      <c r="A25" s="63" t="s">
        <v>231</v>
      </c>
      <c r="B25" s="60"/>
      <c r="C25" s="60"/>
      <c r="D25" s="60"/>
      <c r="E25" s="60"/>
      <c r="F25" s="60"/>
      <c r="G25" s="60"/>
    </row>
    <row r="26" spans="1:7" ht="14.25" x14ac:dyDescent="0.45">
      <c r="A26" s="63" t="s">
        <v>232</v>
      </c>
      <c r="B26" s="60"/>
      <c r="C26" s="60"/>
      <c r="D26" s="60"/>
      <c r="E26" s="60"/>
      <c r="F26" s="60"/>
      <c r="G26" s="60"/>
    </row>
    <row r="27" spans="1:7" x14ac:dyDescent="0.25">
      <c r="A27" s="63" t="s">
        <v>233</v>
      </c>
      <c r="B27" s="60"/>
      <c r="C27" s="60"/>
      <c r="D27" s="60"/>
      <c r="E27" s="60"/>
      <c r="F27" s="60"/>
      <c r="G27" s="60">
        <f t="shared" ref="G27" si="2">F27-B27</f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/>
      <c r="C29" s="60"/>
      <c r="D29" s="60"/>
      <c r="E29" s="60"/>
      <c r="F29" s="60"/>
      <c r="G29" s="60">
        <f>F29-B29</f>
        <v>0</v>
      </c>
    </row>
    <row r="30" spans="1:7" x14ac:dyDescent="0.25">
      <c r="A30" s="63" t="s">
        <v>236</v>
      </c>
      <c r="B30" s="60"/>
      <c r="C30" s="60"/>
      <c r="D30" s="60"/>
      <c r="E30" s="60"/>
      <c r="F30" s="60"/>
      <c r="G30" s="60">
        <f>F30-B30</f>
        <v>0</v>
      </c>
    </row>
    <row r="31" spans="1:7" x14ac:dyDescent="0.25">
      <c r="A31" s="63" t="s">
        <v>237</v>
      </c>
      <c r="B31" s="60"/>
      <c r="C31" s="60"/>
      <c r="D31" s="60"/>
      <c r="E31" s="60"/>
      <c r="F31" s="60"/>
      <c r="G31" s="60">
        <f t="shared" ref="G31:G34" si="4">F31-B31</f>
        <v>0</v>
      </c>
    </row>
    <row r="32" spans="1:7" x14ac:dyDescent="0.25">
      <c r="A32" s="63" t="s">
        <v>238</v>
      </c>
      <c r="B32" s="60"/>
      <c r="C32" s="60"/>
      <c r="D32" s="60"/>
      <c r="E32" s="60"/>
      <c r="F32" s="60"/>
      <c r="G32" s="60">
        <f t="shared" si="4"/>
        <v>0</v>
      </c>
    </row>
    <row r="33" spans="1:8" x14ac:dyDescent="0.25">
      <c r="A33" s="63" t="s">
        <v>239</v>
      </c>
      <c r="B33" s="60"/>
      <c r="C33" s="60"/>
      <c r="D33" s="60"/>
      <c r="E33" s="60"/>
      <c r="F33" s="60"/>
      <c r="G33" s="60">
        <f t="shared" si="4"/>
        <v>0</v>
      </c>
    </row>
    <row r="34" spans="1:8" ht="14.25" x14ac:dyDescent="0.4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4"/>
        <v>0</v>
      </c>
    </row>
    <row r="35" spans="1:8" x14ac:dyDescent="0.25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>G36</f>
        <v>0</v>
      </c>
    </row>
    <row r="36" spans="1:8" x14ac:dyDescent="0.25">
      <c r="A36" s="63" t="s">
        <v>242</v>
      </c>
      <c r="B36" s="60"/>
      <c r="C36" s="60"/>
      <c r="D36" s="60"/>
      <c r="E36" s="60"/>
      <c r="F36" s="60"/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5">C38+C39</f>
        <v>0</v>
      </c>
      <c r="D37" s="60">
        <f t="shared" si="5"/>
        <v>0</v>
      </c>
      <c r="E37" s="60">
        <f t="shared" si="5"/>
        <v>0</v>
      </c>
      <c r="F37" s="60">
        <f t="shared" si="5"/>
        <v>0</v>
      </c>
      <c r="G37" s="60">
        <f t="shared" si="5"/>
        <v>0</v>
      </c>
    </row>
    <row r="38" spans="1:8" x14ac:dyDescent="0.25">
      <c r="A38" s="63" t="s">
        <v>244</v>
      </c>
      <c r="B38" s="60"/>
      <c r="C38" s="60"/>
      <c r="D38" s="60"/>
      <c r="E38" s="60"/>
      <c r="F38" s="60"/>
      <c r="G38" s="60">
        <f>F38-B38</f>
        <v>0</v>
      </c>
    </row>
    <row r="39" spans="1:8" x14ac:dyDescent="0.25">
      <c r="A39" s="63" t="s">
        <v>245</v>
      </c>
      <c r="B39" s="60"/>
      <c r="C39" s="60"/>
      <c r="D39" s="60"/>
      <c r="E39" s="60"/>
      <c r="F39" s="60"/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6621857.5</v>
      </c>
      <c r="C41" s="61">
        <f t="shared" ref="C41:E41" si="6">SUM(C9,C10,C11,C12,C13,C14,C15,C16,C28,C34,C35,C37)</f>
        <v>951734.75</v>
      </c>
      <c r="D41" s="61">
        <f t="shared" si="6"/>
        <v>7573592.25</v>
      </c>
      <c r="E41" s="61">
        <f t="shared" si="6"/>
        <v>8374361.4299999997</v>
      </c>
      <c r="F41" s="61">
        <f>SUM(F9,F10,F11,F12,F13,F14,F15,F16,F28,F34,F35,F37)</f>
        <v>8374361.4299999997</v>
      </c>
      <c r="G41" s="61">
        <f>SUM(G9,G10,G11,G12,G13,G14,G15,G16,G28,G34,G35,G37)</f>
        <v>1752503.93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1752503.93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7">SUM(C46:C53)</f>
        <v>0</v>
      </c>
      <c r="D45" s="60">
        <f t="shared" si="7"/>
        <v>0</v>
      </c>
      <c r="E45" s="60">
        <f t="shared" si="7"/>
        <v>0</v>
      </c>
      <c r="F45" s="60">
        <f t="shared" si="7"/>
        <v>0</v>
      </c>
      <c r="G45" s="60">
        <f t="shared" si="7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>
        <f>F46-B46</f>
        <v>0</v>
      </c>
    </row>
    <row r="47" spans="1:8" x14ac:dyDescent="0.25">
      <c r="A47" s="69" t="s">
        <v>250</v>
      </c>
      <c r="B47" s="60"/>
      <c r="C47" s="60"/>
      <c r="D47" s="60"/>
      <c r="E47" s="60"/>
      <c r="F47" s="60"/>
      <c r="G47" s="60">
        <f t="shared" ref="G47:G53" si="8">F47-B47</f>
        <v>0</v>
      </c>
    </row>
    <row r="48" spans="1:8" x14ac:dyDescent="0.25">
      <c r="A48" s="69" t="s">
        <v>251</v>
      </c>
      <c r="B48" s="60"/>
      <c r="C48" s="60"/>
      <c r="D48" s="60"/>
      <c r="E48" s="60"/>
      <c r="F48" s="60"/>
      <c r="G48" s="60">
        <f t="shared" si="8"/>
        <v>0</v>
      </c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>
        <f t="shared" si="8"/>
        <v>0</v>
      </c>
    </row>
    <row r="50" spans="1:7" x14ac:dyDescent="0.25">
      <c r="A50" s="69" t="s">
        <v>253</v>
      </c>
      <c r="B50" s="60"/>
      <c r="C50" s="60"/>
      <c r="D50" s="60"/>
      <c r="E50" s="60"/>
      <c r="F50" s="60"/>
      <c r="G50" s="60">
        <f t="shared" si="8"/>
        <v>0</v>
      </c>
    </row>
    <row r="51" spans="1:7" x14ac:dyDescent="0.25">
      <c r="A51" s="69" t="s">
        <v>254</v>
      </c>
      <c r="B51" s="60"/>
      <c r="C51" s="60"/>
      <c r="D51" s="60"/>
      <c r="E51" s="60"/>
      <c r="F51" s="60"/>
      <c r="G51" s="60">
        <f t="shared" si="8"/>
        <v>0</v>
      </c>
    </row>
    <row r="52" spans="1:7" x14ac:dyDescent="0.25">
      <c r="A52" s="48" t="s">
        <v>255</v>
      </c>
      <c r="B52" s="60"/>
      <c r="C52" s="60"/>
      <c r="D52" s="60"/>
      <c r="E52" s="60"/>
      <c r="F52" s="60"/>
      <c r="G52" s="60">
        <f t="shared" si="8"/>
        <v>0</v>
      </c>
    </row>
    <row r="53" spans="1:7" x14ac:dyDescent="0.25">
      <c r="A53" s="63" t="s">
        <v>256</v>
      </c>
      <c r="B53" s="60"/>
      <c r="C53" s="60"/>
      <c r="D53" s="60"/>
      <c r="E53" s="60"/>
      <c r="F53" s="60"/>
      <c r="G53" s="60">
        <f t="shared" si="8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>
        <f>F55-B55</f>
        <v>0</v>
      </c>
    </row>
    <row r="56" spans="1:7" x14ac:dyDescent="0.25">
      <c r="A56" s="69" t="s">
        <v>259</v>
      </c>
      <c r="B56" s="60"/>
      <c r="C56" s="60"/>
      <c r="D56" s="60"/>
      <c r="E56" s="60"/>
      <c r="F56" s="60"/>
      <c r="G56" s="60">
        <f t="shared" ref="G56:G58" si="10">F56-B56</f>
        <v>0</v>
      </c>
    </row>
    <row r="57" spans="1:7" x14ac:dyDescent="0.25">
      <c r="A57" s="69" t="s">
        <v>260</v>
      </c>
      <c r="B57" s="60"/>
      <c r="C57" s="60"/>
      <c r="D57" s="60"/>
      <c r="E57" s="60"/>
      <c r="F57" s="60"/>
      <c r="G57" s="60">
        <f t="shared" si="10"/>
        <v>0</v>
      </c>
    </row>
    <row r="58" spans="1:7" x14ac:dyDescent="0.25">
      <c r="A58" s="48" t="s">
        <v>261</v>
      </c>
      <c r="B58" s="60"/>
      <c r="C58" s="60"/>
      <c r="D58" s="60"/>
      <c r="E58" s="60"/>
      <c r="F58" s="60"/>
      <c r="G58" s="60">
        <f t="shared" si="10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1">SUM(C60:C61)</f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>
        <f>F60-B60</f>
        <v>0</v>
      </c>
    </row>
    <row r="61" spans="1:7" x14ac:dyDescent="0.25">
      <c r="A61" s="69" t="s">
        <v>264</v>
      </c>
      <c r="B61" s="60"/>
      <c r="C61" s="60"/>
      <c r="D61" s="60"/>
      <c r="E61" s="60"/>
      <c r="F61" s="60"/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2">C45+C54+C59+C62+C63</f>
        <v>0</v>
      </c>
      <c r="D65" s="61">
        <f t="shared" si="12"/>
        <v>0</v>
      </c>
      <c r="E65" s="61">
        <f t="shared" si="12"/>
        <v>0</v>
      </c>
      <c r="F65" s="61">
        <f t="shared" si="12"/>
        <v>0</v>
      </c>
      <c r="G65" s="61">
        <f t="shared" si="12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3">C68</f>
        <v>0</v>
      </c>
      <c r="D67" s="61">
        <f t="shared" si="13"/>
        <v>0</v>
      </c>
      <c r="E67" s="61">
        <f t="shared" si="13"/>
        <v>0</v>
      </c>
      <c r="F67" s="61">
        <f t="shared" si="13"/>
        <v>0</v>
      </c>
      <c r="G67" s="61">
        <f t="shared" si="13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6621857.5</v>
      </c>
      <c r="C70" s="61">
        <f t="shared" ref="C70:G70" si="14">C41+C65+C67</f>
        <v>951734.75</v>
      </c>
      <c r="D70" s="61">
        <f t="shared" si="14"/>
        <v>7573592.25</v>
      </c>
      <c r="E70" s="61">
        <f t="shared" si="14"/>
        <v>8374361.4299999997</v>
      </c>
      <c r="F70" s="61">
        <f t="shared" si="14"/>
        <v>8374361.4299999997</v>
      </c>
      <c r="G70" s="61">
        <f t="shared" si="14"/>
        <v>1752503.93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5">C73+C74</f>
        <v>0</v>
      </c>
      <c r="D75" s="61">
        <f t="shared" si="15"/>
        <v>0</v>
      </c>
      <c r="E75" s="61">
        <f t="shared" si="15"/>
        <v>0</v>
      </c>
      <c r="F75" s="61">
        <f t="shared" si="15"/>
        <v>0</v>
      </c>
      <c r="G75" s="61">
        <f t="shared" si="15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1265539.92</v>
      </c>
      <c r="Q7" s="18" t="str">
        <f>'Formato 5'!C13</f>
        <v xml:space="preserve"> -   </v>
      </c>
      <c r="R7" s="18">
        <f>'Formato 5'!D13</f>
        <v>1265539.92</v>
      </c>
      <c r="S7" s="18">
        <f>'Formato 5'!E13</f>
        <v>1585921.12</v>
      </c>
      <c r="T7" s="18">
        <f>'Formato 5'!F13</f>
        <v>1585921.12</v>
      </c>
      <c r="U7" s="18">
        <f>'Formato 5'!G13</f>
        <v>320381.2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5356317.58</v>
      </c>
      <c r="Q9" s="18">
        <f>'Formato 5'!C15</f>
        <v>951734.75</v>
      </c>
      <c r="R9" s="18">
        <f>'Formato 5'!D15</f>
        <v>6308052.3300000001</v>
      </c>
      <c r="S9" s="18">
        <f>'Formato 5'!E15</f>
        <v>6788440.3099999996</v>
      </c>
      <c r="T9" s="18">
        <f>'Formato 5'!F15</f>
        <v>6788440.3099999996</v>
      </c>
      <c r="U9" s="18">
        <f>'Formato 5'!G15</f>
        <v>1432122.73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6621857.5</v>
      </c>
      <c r="Q34">
        <f>'Formato 5'!C41</f>
        <v>951734.75</v>
      </c>
      <c r="R34">
        <f>'Formato 5'!D41</f>
        <v>7573592.25</v>
      </c>
      <c r="S34">
        <f>'Formato 5'!E41</f>
        <v>8374361.4299999997</v>
      </c>
      <c r="T34">
        <f>'Formato 5'!F41</f>
        <v>8374361.4299999997</v>
      </c>
      <c r="U34">
        <f>'Formato 5'!G41</f>
        <v>1752503.93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1752503.93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A157" zoomScale="80" zoomScaleNormal="80" zoomScalePageLayoutView="90" workbookViewId="0">
      <selection activeCell="F159" sqref="F15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224" t="s">
        <v>3285</v>
      </c>
      <c r="B1" s="223"/>
      <c r="C1" s="223"/>
      <c r="D1" s="223"/>
      <c r="E1" s="223"/>
      <c r="F1" s="223"/>
      <c r="G1" s="223"/>
    </row>
    <row r="2" spans="1:7" x14ac:dyDescent="0.25">
      <c r="A2" s="227" t="str">
        <f>ENTE_PUBLICO_A</f>
        <v>INSTITUTO MUNICIPAL DE VIVIENDA DE DOLORES HIDALGO, CIN, GTO., Gobierno del Estado de Guanajuato (a)</v>
      </c>
      <c r="B2" s="227"/>
      <c r="C2" s="227"/>
      <c r="D2" s="227"/>
      <c r="E2" s="227"/>
      <c r="F2" s="227"/>
      <c r="G2" s="227"/>
    </row>
    <row r="3" spans="1:7" x14ac:dyDescent="0.25">
      <c r="A3" s="228" t="s">
        <v>277</v>
      </c>
      <c r="B3" s="228"/>
      <c r="C3" s="228"/>
      <c r="D3" s="228"/>
      <c r="E3" s="228"/>
      <c r="F3" s="228"/>
      <c r="G3" s="228"/>
    </row>
    <row r="4" spans="1:7" x14ac:dyDescent="0.25">
      <c r="A4" s="228" t="s">
        <v>278</v>
      </c>
      <c r="B4" s="228"/>
      <c r="C4" s="228"/>
      <c r="D4" s="228"/>
      <c r="E4" s="228"/>
      <c r="F4" s="228"/>
      <c r="G4" s="228"/>
    </row>
    <row r="5" spans="1:7" x14ac:dyDescent="0.25">
      <c r="A5" s="229" t="str">
        <f>TRIMESTRE</f>
        <v>Del 1 de enero al 31 de diciembre de 2019 (b)</v>
      </c>
      <c r="B5" s="229"/>
      <c r="C5" s="229"/>
      <c r="D5" s="229"/>
      <c r="E5" s="229"/>
      <c r="F5" s="229"/>
      <c r="G5" s="229"/>
    </row>
    <row r="6" spans="1:7" x14ac:dyDescent="0.25">
      <c r="A6" s="221" t="s">
        <v>118</v>
      </c>
      <c r="B6" s="221"/>
      <c r="C6" s="221"/>
      <c r="D6" s="221"/>
      <c r="E6" s="221"/>
      <c r="F6" s="221"/>
      <c r="G6" s="221"/>
    </row>
    <row r="7" spans="1:7" ht="15" customHeight="1" x14ac:dyDescent="0.25">
      <c r="A7" s="225" t="s">
        <v>0</v>
      </c>
      <c r="B7" s="225" t="s">
        <v>279</v>
      </c>
      <c r="C7" s="225"/>
      <c r="D7" s="225"/>
      <c r="E7" s="225"/>
      <c r="F7" s="225"/>
      <c r="G7" s="226" t="s">
        <v>280</v>
      </c>
    </row>
    <row r="8" spans="1:7" ht="30" x14ac:dyDescent="0.25">
      <c r="A8" s="225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225"/>
    </row>
    <row r="9" spans="1:7" x14ac:dyDescent="0.25">
      <c r="A9" s="82" t="s">
        <v>285</v>
      </c>
      <c r="B9" s="79">
        <f>SUM(B10,B18,B28,B38,B48,B58,B62,B71,B75)</f>
        <v>6621857.5</v>
      </c>
      <c r="C9" s="79">
        <f t="shared" ref="C9:G9" si="0">SUM(C10,C18,C28,C38,C48,C58,C62,C71,C75)</f>
        <v>3652894.2</v>
      </c>
      <c r="D9" s="79">
        <f t="shared" si="0"/>
        <v>10274751.699999999</v>
      </c>
      <c r="E9" s="79">
        <f t="shared" si="0"/>
        <v>7596185.5499999998</v>
      </c>
      <c r="F9" s="79">
        <f t="shared" si="0"/>
        <v>6892228.2000000002</v>
      </c>
      <c r="G9" s="79">
        <f t="shared" si="0"/>
        <v>2678566.1499999994</v>
      </c>
    </row>
    <row r="10" spans="1:7" x14ac:dyDescent="0.25">
      <c r="A10" s="83" t="s">
        <v>286</v>
      </c>
      <c r="B10" s="80">
        <f>SUM(B11:B17)</f>
        <v>2563175.2000000002</v>
      </c>
      <c r="C10" s="80">
        <f t="shared" ref="C10:F10" si="1">SUM(C11:C17)</f>
        <v>564408.28</v>
      </c>
      <c r="D10" s="80">
        <f t="shared" si="1"/>
        <v>3127583.48</v>
      </c>
      <c r="E10" s="80">
        <f t="shared" si="1"/>
        <v>2486187.56</v>
      </c>
      <c r="F10" s="80">
        <f t="shared" si="1"/>
        <v>2416128.73</v>
      </c>
      <c r="G10" s="80">
        <f>SUM(G11:G17)</f>
        <v>641395.91999999993</v>
      </c>
    </row>
    <row r="11" spans="1:7" x14ac:dyDescent="0.25">
      <c r="A11" s="84" t="s">
        <v>287</v>
      </c>
      <c r="B11" s="154">
        <v>1111089</v>
      </c>
      <c r="C11" s="154">
        <v>269232.90999999997</v>
      </c>
      <c r="D11" s="153">
        <v>1380321.91</v>
      </c>
      <c r="E11" s="154">
        <v>1302204.8</v>
      </c>
      <c r="F11" s="154">
        <v>1302204.8</v>
      </c>
      <c r="G11" s="153">
        <v>78117.10999999987</v>
      </c>
    </row>
    <row r="12" spans="1:7" x14ac:dyDescent="0.25">
      <c r="A12" s="84" t="s">
        <v>288</v>
      </c>
      <c r="B12" s="154">
        <v>290000</v>
      </c>
      <c r="C12" s="154">
        <v>230693.37</v>
      </c>
      <c r="D12" s="153">
        <v>520693.37</v>
      </c>
      <c r="E12" s="154">
        <v>281715.26</v>
      </c>
      <c r="F12" s="154">
        <v>248004.74</v>
      </c>
      <c r="G12" s="153">
        <v>238978.11</v>
      </c>
    </row>
    <row r="13" spans="1:7" ht="14.25" customHeight="1" x14ac:dyDescent="0.25">
      <c r="A13" s="84" t="s">
        <v>289</v>
      </c>
      <c r="B13" s="154">
        <v>317439</v>
      </c>
      <c r="C13" s="154">
        <v>49559</v>
      </c>
      <c r="D13" s="153">
        <v>366998</v>
      </c>
      <c r="E13" s="154">
        <v>359528.12</v>
      </c>
      <c r="F13" s="154">
        <v>359528.12</v>
      </c>
      <c r="G13" s="153">
        <v>7469.8800000000047</v>
      </c>
    </row>
    <row r="14" spans="1:7" ht="14.25" customHeight="1" x14ac:dyDescent="0.25">
      <c r="A14" s="84" t="s">
        <v>290</v>
      </c>
      <c r="B14" s="154">
        <v>277607.2</v>
      </c>
      <c r="C14" s="154">
        <v>0</v>
      </c>
      <c r="D14" s="153">
        <v>277607.2</v>
      </c>
      <c r="E14" s="154">
        <v>217894.81</v>
      </c>
      <c r="F14" s="154">
        <v>181546.5</v>
      </c>
      <c r="G14" s="153">
        <v>59712.390000000014</v>
      </c>
    </row>
    <row r="15" spans="1:7" x14ac:dyDescent="0.25">
      <c r="A15" s="84" t="s">
        <v>291</v>
      </c>
      <c r="B15" s="154">
        <v>567040</v>
      </c>
      <c r="C15" s="154">
        <v>14923</v>
      </c>
      <c r="D15" s="153">
        <v>581963</v>
      </c>
      <c r="E15" s="154">
        <v>324844.57</v>
      </c>
      <c r="F15" s="154">
        <v>324844.57</v>
      </c>
      <c r="G15" s="153">
        <v>257118.43</v>
      </c>
    </row>
    <row r="16" spans="1:7" ht="14.25" customHeight="1" x14ac:dyDescent="0.25">
      <c r="A16" s="84" t="s">
        <v>292</v>
      </c>
      <c r="B16" s="153"/>
      <c r="C16" s="153"/>
      <c r="D16" s="153">
        <v>0</v>
      </c>
      <c r="E16" s="153"/>
      <c r="F16" s="153"/>
      <c r="G16" s="153">
        <v>0</v>
      </c>
    </row>
    <row r="17" spans="1:7" x14ac:dyDescent="0.25">
      <c r="A17" s="84" t="s">
        <v>293</v>
      </c>
      <c r="B17" s="153"/>
      <c r="C17" s="153"/>
      <c r="D17" s="153">
        <v>0</v>
      </c>
      <c r="E17" s="153"/>
      <c r="F17" s="153"/>
      <c r="G17" s="153">
        <v>0</v>
      </c>
    </row>
    <row r="18" spans="1:7" x14ac:dyDescent="0.25">
      <c r="A18" s="83" t="s">
        <v>294</v>
      </c>
      <c r="B18" s="80">
        <f>SUM(B19:B27)</f>
        <v>377371.82</v>
      </c>
      <c r="C18" s="80">
        <f t="shared" ref="C18:F18" si="2">SUM(C19:C27)</f>
        <v>2000</v>
      </c>
      <c r="D18" s="80">
        <f t="shared" si="2"/>
        <v>379371.82</v>
      </c>
      <c r="E18" s="80">
        <f t="shared" si="2"/>
        <v>219259.59000000003</v>
      </c>
      <c r="F18" s="80">
        <f t="shared" si="2"/>
        <v>212953.59000000003</v>
      </c>
      <c r="G18" s="80">
        <f>SUM(G19:G27)</f>
        <v>160112.22999999998</v>
      </c>
    </row>
    <row r="19" spans="1:7" x14ac:dyDescent="0.25">
      <c r="A19" s="84" t="s">
        <v>295</v>
      </c>
      <c r="B19" s="157">
        <v>62000</v>
      </c>
      <c r="C19" s="157">
        <v>0</v>
      </c>
      <c r="D19" s="156">
        <v>62000</v>
      </c>
      <c r="E19" s="157">
        <v>38729.4</v>
      </c>
      <c r="F19" s="157">
        <v>38729.4</v>
      </c>
      <c r="G19" s="156">
        <v>23270.6</v>
      </c>
    </row>
    <row r="20" spans="1:7" x14ac:dyDescent="0.25">
      <c r="A20" s="84" t="s">
        <v>296</v>
      </c>
      <c r="B20" s="157">
        <v>25000</v>
      </c>
      <c r="C20" s="157">
        <v>0</v>
      </c>
      <c r="D20" s="156">
        <v>25000</v>
      </c>
      <c r="E20" s="157">
        <v>20102</v>
      </c>
      <c r="F20" s="157">
        <v>20102</v>
      </c>
      <c r="G20" s="156">
        <v>4898</v>
      </c>
    </row>
    <row r="21" spans="1:7" x14ac:dyDescent="0.25">
      <c r="A21" s="84" t="s">
        <v>297</v>
      </c>
      <c r="B21" s="156"/>
      <c r="C21" s="156"/>
      <c r="D21" s="156">
        <v>0</v>
      </c>
      <c r="E21" s="156"/>
      <c r="F21" s="156"/>
      <c r="G21" s="156">
        <v>0</v>
      </c>
    </row>
    <row r="22" spans="1:7" x14ac:dyDescent="0.25">
      <c r="A22" s="84" t="s">
        <v>298</v>
      </c>
      <c r="B22" s="157">
        <v>95371.82</v>
      </c>
      <c r="C22" s="157">
        <v>0</v>
      </c>
      <c r="D22" s="156">
        <v>95371.82</v>
      </c>
      <c r="E22" s="157">
        <v>43435.48</v>
      </c>
      <c r="F22" s="157">
        <v>37129.480000000003</v>
      </c>
      <c r="G22" s="156">
        <v>51936.340000000004</v>
      </c>
    </row>
    <row r="23" spans="1:7" x14ac:dyDescent="0.25">
      <c r="A23" s="84" t="s">
        <v>299</v>
      </c>
      <c r="B23" s="156"/>
      <c r="C23" s="156"/>
      <c r="D23" s="156">
        <v>0</v>
      </c>
      <c r="E23" s="156"/>
      <c r="F23" s="156"/>
      <c r="G23" s="156">
        <v>0</v>
      </c>
    </row>
    <row r="24" spans="1:7" x14ac:dyDescent="0.25">
      <c r="A24" s="84" t="s">
        <v>300</v>
      </c>
      <c r="B24" s="157">
        <v>138000</v>
      </c>
      <c r="C24" s="157">
        <v>0</v>
      </c>
      <c r="D24" s="156">
        <v>138000</v>
      </c>
      <c r="E24" s="157">
        <v>80200</v>
      </c>
      <c r="F24" s="157">
        <v>80200</v>
      </c>
      <c r="G24" s="156">
        <v>57800</v>
      </c>
    </row>
    <row r="25" spans="1:7" x14ac:dyDescent="0.25">
      <c r="A25" s="84" t="s">
        <v>301</v>
      </c>
      <c r="B25" s="157">
        <v>20000</v>
      </c>
      <c r="C25" s="157">
        <v>0</v>
      </c>
      <c r="D25" s="156">
        <v>20000</v>
      </c>
      <c r="E25" s="157">
        <v>17539.2</v>
      </c>
      <c r="F25" s="157">
        <v>17539.2</v>
      </c>
      <c r="G25" s="156">
        <v>2460.7999999999993</v>
      </c>
    </row>
    <row r="26" spans="1:7" x14ac:dyDescent="0.25">
      <c r="A26" s="84" t="s">
        <v>302</v>
      </c>
      <c r="B26" s="156"/>
      <c r="C26" s="156"/>
      <c r="D26" s="156">
        <v>0</v>
      </c>
      <c r="E26" s="156"/>
      <c r="F26" s="156"/>
      <c r="G26" s="156">
        <v>0</v>
      </c>
    </row>
    <row r="27" spans="1:7" x14ac:dyDescent="0.25">
      <c r="A27" s="84" t="s">
        <v>303</v>
      </c>
      <c r="B27" s="157">
        <v>37000</v>
      </c>
      <c r="C27" s="157">
        <v>2000</v>
      </c>
      <c r="D27" s="156">
        <v>39000</v>
      </c>
      <c r="E27" s="157">
        <v>19253.509999999998</v>
      </c>
      <c r="F27" s="157">
        <v>19253.509999999998</v>
      </c>
      <c r="G27" s="156">
        <v>19746.490000000002</v>
      </c>
    </row>
    <row r="28" spans="1:7" x14ac:dyDescent="0.25">
      <c r="A28" s="83" t="s">
        <v>304</v>
      </c>
      <c r="B28" s="80">
        <f>SUM(B29:B37)</f>
        <v>650450</v>
      </c>
      <c r="C28" s="80">
        <f t="shared" ref="C28:G28" si="3">SUM(C29:C37)</f>
        <v>604151.79</v>
      </c>
      <c r="D28" s="80">
        <f t="shared" si="3"/>
        <v>1254601.79</v>
      </c>
      <c r="E28" s="80">
        <f t="shared" si="3"/>
        <v>927946.62000000011</v>
      </c>
      <c r="F28" s="80">
        <f t="shared" si="3"/>
        <v>762960.8899999999</v>
      </c>
      <c r="G28" s="80">
        <f t="shared" si="3"/>
        <v>326655.17000000004</v>
      </c>
    </row>
    <row r="29" spans="1:7" x14ac:dyDescent="0.25">
      <c r="A29" s="84" t="s">
        <v>305</v>
      </c>
      <c r="B29" s="159">
        <v>45000</v>
      </c>
      <c r="C29" s="159">
        <v>0</v>
      </c>
      <c r="D29" s="158">
        <v>45000</v>
      </c>
      <c r="E29" s="159">
        <v>36496.58</v>
      </c>
      <c r="F29" s="159">
        <v>35356.85</v>
      </c>
      <c r="G29" s="158">
        <v>8503.4199999999983</v>
      </c>
    </row>
    <row r="30" spans="1:7" x14ac:dyDescent="0.25">
      <c r="A30" s="84" t="s">
        <v>306</v>
      </c>
      <c r="B30" s="159">
        <v>12450</v>
      </c>
      <c r="C30" s="159">
        <v>0</v>
      </c>
      <c r="D30" s="158">
        <v>12450</v>
      </c>
      <c r="E30" s="159">
        <v>7911.2</v>
      </c>
      <c r="F30" s="159">
        <v>7911.2</v>
      </c>
      <c r="G30" s="158">
        <v>4538.8</v>
      </c>
    </row>
    <row r="31" spans="1:7" x14ac:dyDescent="0.25">
      <c r="A31" s="84" t="s">
        <v>307</v>
      </c>
      <c r="B31" s="159">
        <v>164000</v>
      </c>
      <c r="C31" s="159">
        <v>279350</v>
      </c>
      <c r="D31" s="158">
        <v>443350</v>
      </c>
      <c r="E31" s="159">
        <v>335430</v>
      </c>
      <c r="F31" s="159">
        <v>184050</v>
      </c>
      <c r="G31" s="158">
        <v>107920</v>
      </c>
    </row>
    <row r="32" spans="1:7" x14ac:dyDescent="0.25">
      <c r="A32" s="84" t="s">
        <v>308</v>
      </c>
      <c r="B32" s="159">
        <v>53000</v>
      </c>
      <c r="C32" s="159">
        <v>3850</v>
      </c>
      <c r="D32" s="158">
        <v>56850</v>
      </c>
      <c r="E32" s="159">
        <v>54749.74</v>
      </c>
      <c r="F32" s="159">
        <v>54609.74</v>
      </c>
      <c r="G32" s="158">
        <v>2100.260000000002</v>
      </c>
    </row>
    <row r="33" spans="1:7" x14ac:dyDescent="0.25">
      <c r="A33" s="84" t="s">
        <v>309</v>
      </c>
      <c r="B33" s="159">
        <v>106000</v>
      </c>
      <c r="C33" s="159">
        <v>0</v>
      </c>
      <c r="D33" s="158">
        <v>106000</v>
      </c>
      <c r="E33" s="159">
        <v>12493.01</v>
      </c>
      <c r="F33" s="159">
        <v>12493.01</v>
      </c>
      <c r="G33" s="158">
        <v>93506.99</v>
      </c>
    </row>
    <row r="34" spans="1:7" x14ac:dyDescent="0.25">
      <c r="A34" s="84" t="s">
        <v>310</v>
      </c>
      <c r="B34" s="159">
        <v>140000</v>
      </c>
      <c r="C34" s="159">
        <v>0</v>
      </c>
      <c r="D34" s="158">
        <v>140000</v>
      </c>
      <c r="E34" s="159">
        <v>66500.06</v>
      </c>
      <c r="F34" s="159">
        <v>66500.06</v>
      </c>
      <c r="G34" s="158">
        <v>73499.94</v>
      </c>
    </row>
    <row r="35" spans="1:7" x14ac:dyDescent="0.25">
      <c r="A35" s="84" t="s">
        <v>311</v>
      </c>
      <c r="B35" s="159">
        <v>20000</v>
      </c>
      <c r="C35" s="159">
        <v>0</v>
      </c>
      <c r="D35" s="158">
        <v>20000</v>
      </c>
      <c r="E35" s="159">
        <v>8420</v>
      </c>
      <c r="F35" s="159">
        <v>8420</v>
      </c>
      <c r="G35" s="158">
        <v>11580</v>
      </c>
    </row>
    <row r="36" spans="1:7" x14ac:dyDescent="0.25">
      <c r="A36" s="84" t="s">
        <v>312</v>
      </c>
      <c r="B36" s="159">
        <v>30000</v>
      </c>
      <c r="C36" s="159">
        <v>10000</v>
      </c>
      <c r="D36" s="158">
        <v>40000</v>
      </c>
      <c r="E36" s="159">
        <v>27525.24</v>
      </c>
      <c r="F36" s="159">
        <v>27525.24</v>
      </c>
      <c r="G36" s="158">
        <v>12474.759999999998</v>
      </c>
    </row>
    <row r="37" spans="1:7" x14ac:dyDescent="0.25">
      <c r="A37" s="84" t="s">
        <v>313</v>
      </c>
      <c r="B37" s="159">
        <v>80000</v>
      </c>
      <c r="C37" s="159">
        <v>310951.78999999998</v>
      </c>
      <c r="D37" s="158">
        <v>390951.79</v>
      </c>
      <c r="E37" s="159">
        <v>378420.79</v>
      </c>
      <c r="F37" s="159">
        <v>366094.79</v>
      </c>
      <c r="G37" s="158">
        <v>12531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4">SUM(C39:C47)</f>
        <v>480000</v>
      </c>
      <c r="D38" s="80">
        <f t="shared" si="4"/>
        <v>480000</v>
      </c>
      <c r="E38" s="80">
        <f t="shared" si="4"/>
        <v>480000</v>
      </c>
      <c r="F38" s="80">
        <f t="shared" si="4"/>
        <v>480000</v>
      </c>
      <c r="G38" s="80">
        <f t="shared" si="4"/>
        <v>0</v>
      </c>
    </row>
    <row r="39" spans="1:7" x14ac:dyDescent="0.25">
      <c r="A39" s="84" t="s">
        <v>315</v>
      </c>
      <c r="B39" s="160"/>
      <c r="C39" s="160"/>
      <c r="D39" s="160">
        <v>0</v>
      </c>
      <c r="E39" s="160"/>
      <c r="F39" s="160"/>
      <c r="G39" s="160">
        <v>0</v>
      </c>
    </row>
    <row r="40" spans="1:7" x14ac:dyDescent="0.25">
      <c r="A40" s="84" t="s">
        <v>316</v>
      </c>
      <c r="B40" s="160"/>
      <c r="C40" s="160"/>
      <c r="D40" s="160">
        <v>0</v>
      </c>
      <c r="E40" s="160"/>
      <c r="F40" s="160"/>
      <c r="G40" s="160">
        <v>0</v>
      </c>
    </row>
    <row r="41" spans="1:7" x14ac:dyDescent="0.25">
      <c r="A41" s="84" t="s">
        <v>317</v>
      </c>
      <c r="B41" s="161">
        <v>0</v>
      </c>
      <c r="C41" s="161">
        <v>480000</v>
      </c>
      <c r="D41" s="160">
        <v>480000</v>
      </c>
      <c r="E41" s="161">
        <v>480000</v>
      </c>
      <c r="F41" s="161">
        <v>480000</v>
      </c>
      <c r="G41" s="160">
        <v>0</v>
      </c>
    </row>
    <row r="42" spans="1:7" x14ac:dyDescent="0.25">
      <c r="A42" s="84" t="s">
        <v>318</v>
      </c>
      <c r="B42" s="160"/>
      <c r="C42" s="160"/>
      <c r="D42" s="160">
        <v>0</v>
      </c>
      <c r="E42" s="160"/>
      <c r="F42" s="160"/>
      <c r="G42" s="160">
        <v>0</v>
      </c>
    </row>
    <row r="43" spans="1:7" x14ac:dyDescent="0.25">
      <c r="A43" s="84" t="s">
        <v>319</v>
      </c>
      <c r="B43" s="160"/>
      <c r="C43" s="160"/>
      <c r="D43" s="160">
        <v>0</v>
      </c>
      <c r="E43" s="160"/>
      <c r="F43" s="160"/>
      <c r="G43" s="160">
        <v>0</v>
      </c>
    </row>
    <row r="44" spans="1:7" x14ac:dyDescent="0.25">
      <c r="A44" s="84" t="s">
        <v>320</v>
      </c>
      <c r="B44" s="160"/>
      <c r="C44" s="160"/>
      <c r="D44" s="160">
        <v>0</v>
      </c>
      <c r="E44" s="160"/>
      <c r="F44" s="160"/>
      <c r="G44" s="160">
        <v>0</v>
      </c>
    </row>
    <row r="45" spans="1:7" x14ac:dyDescent="0.25">
      <c r="A45" s="84" t="s">
        <v>321</v>
      </c>
      <c r="B45" s="160"/>
      <c r="C45" s="160"/>
      <c r="D45" s="160">
        <v>0</v>
      </c>
      <c r="E45" s="160"/>
      <c r="F45" s="160"/>
      <c r="G45" s="160">
        <v>0</v>
      </c>
    </row>
    <row r="46" spans="1:7" x14ac:dyDescent="0.25">
      <c r="A46" s="84" t="s">
        <v>322</v>
      </c>
      <c r="B46" s="160"/>
      <c r="C46" s="160"/>
      <c r="D46" s="160">
        <v>0</v>
      </c>
      <c r="E46" s="160"/>
      <c r="F46" s="160"/>
      <c r="G46" s="160">
        <v>0</v>
      </c>
    </row>
    <row r="47" spans="1:7" x14ac:dyDescent="0.25">
      <c r="A47" s="84" t="s">
        <v>323</v>
      </c>
      <c r="B47" s="160"/>
      <c r="C47" s="160"/>
      <c r="D47" s="160">
        <v>0</v>
      </c>
      <c r="E47" s="160"/>
      <c r="F47" s="160"/>
      <c r="G47" s="160">
        <v>0</v>
      </c>
    </row>
    <row r="48" spans="1:7" x14ac:dyDescent="0.25">
      <c r="A48" s="83" t="s">
        <v>324</v>
      </c>
      <c r="B48" s="80">
        <f>SUM(B49:B57)</f>
        <v>930000</v>
      </c>
      <c r="C48" s="80">
        <f t="shared" ref="C48:G48" si="5">SUM(C49:C57)</f>
        <v>1803500</v>
      </c>
      <c r="D48" s="80">
        <f t="shared" si="5"/>
        <v>2733500</v>
      </c>
      <c r="E48" s="80">
        <f t="shared" si="5"/>
        <v>2613742.6</v>
      </c>
      <c r="F48" s="80">
        <f t="shared" si="5"/>
        <v>2613742.6</v>
      </c>
      <c r="G48" s="80">
        <f t="shared" si="5"/>
        <v>119757.39999999991</v>
      </c>
    </row>
    <row r="49" spans="1:7" x14ac:dyDescent="0.25">
      <c r="A49" s="84" t="s">
        <v>325</v>
      </c>
      <c r="B49" s="163">
        <v>30000</v>
      </c>
      <c r="C49" s="163">
        <v>3500</v>
      </c>
      <c r="D49" s="162">
        <v>33500</v>
      </c>
      <c r="E49" s="163">
        <v>13387</v>
      </c>
      <c r="F49" s="163">
        <v>13387</v>
      </c>
      <c r="G49" s="162">
        <v>20113</v>
      </c>
    </row>
    <row r="50" spans="1:7" x14ac:dyDescent="0.25">
      <c r="A50" s="84" t="s">
        <v>326</v>
      </c>
      <c r="B50" s="162"/>
      <c r="C50" s="162"/>
      <c r="D50" s="162">
        <v>0</v>
      </c>
      <c r="E50" s="162"/>
      <c r="F50" s="162"/>
      <c r="G50" s="162">
        <v>0</v>
      </c>
    </row>
    <row r="51" spans="1:7" x14ac:dyDescent="0.25">
      <c r="A51" s="84" t="s">
        <v>327</v>
      </c>
      <c r="B51" s="162"/>
      <c r="C51" s="162"/>
      <c r="D51" s="162">
        <v>0</v>
      </c>
      <c r="E51" s="162"/>
      <c r="F51" s="162"/>
      <c r="G51" s="162">
        <v>0</v>
      </c>
    </row>
    <row r="52" spans="1:7" x14ac:dyDescent="0.25">
      <c r="A52" s="84" t="s">
        <v>328</v>
      </c>
      <c r="B52" s="162"/>
      <c r="C52" s="162"/>
      <c r="D52" s="162">
        <v>0</v>
      </c>
      <c r="E52" s="162"/>
      <c r="F52" s="162"/>
      <c r="G52" s="162">
        <v>0</v>
      </c>
    </row>
    <row r="53" spans="1:7" x14ac:dyDescent="0.25">
      <c r="A53" s="84" t="s">
        <v>329</v>
      </c>
      <c r="B53" s="162"/>
      <c r="C53" s="162"/>
      <c r="D53" s="162">
        <v>0</v>
      </c>
      <c r="E53" s="162"/>
      <c r="F53" s="162"/>
      <c r="G53" s="162">
        <v>0</v>
      </c>
    </row>
    <row r="54" spans="1:7" x14ac:dyDescent="0.25">
      <c r="A54" s="84" t="s">
        <v>330</v>
      </c>
      <c r="B54" s="162"/>
      <c r="C54" s="162"/>
      <c r="D54" s="162">
        <v>0</v>
      </c>
      <c r="E54" s="162"/>
      <c r="F54" s="162"/>
      <c r="G54" s="162">
        <v>0</v>
      </c>
    </row>
    <row r="55" spans="1:7" x14ac:dyDescent="0.25">
      <c r="A55" s="84" t="s">
        <v>331</v>
      </c>
      <c r="B55" s="162"/>
      <c r="C55" s="162"/>
      <c r="D55" s="162">
        <v>0</v>
      </c>
      <c r="E55" s="162"/>
      <c r="F55" s="162"/>
      <c r="G55" s="162">
        <v>0</v>
      </c>
    </row>
    <row r="56" spans="1:7" x14ac:dyDescent="0.25">
      <c r="A56" s="84" t="s">
        <v>332</v>
      </c>
      <c r="B56" s="163">
        <v>900000</v>
      </c>
      <c r="C56" s="163">
        <v>1800000</v>
      </c>
      <c r="D56" s="162">
        <v>2700000</v>
      </c>
      <c r="E56" s="163">
        <v>2600355.6</v>
      </c>
      <c r="F56" s="163">
        <v>2600355.6</v>
      </c>
      <c r="G56" s="162">
        <v>99644.399999999907</v>
      </c>
    </row>
    <row r="57" spans="1:7" x14ac:dyDescent="0.25">
      <c r="A57" s="84" t="s">
        <v>333</v>
      </c>
      <c r="B57" s="162"/>
      <c r="C57" s="162"/>
      <c r="D57" s="162">
        <v>0</v>
      </c>
      <c r="E57" s="162"/>
      <c r="F57" s="162"/>
      <c r="G57" s="162">
        <v>0</v>
      </c>
    </row>
    <row r="58" spans="1:7" x14ac:dyDescent="0.25">
      <c r="A58" s="83" t="s">
        <v>334</v>
      </c>
      <c r="B58" s="80">
        <f>SUM(B59:B61)</f>
        <v>875000</v>
      </c>
      <c r="C58" s="80">
        <f t="shared" ref="C58:G58" si="6">SUM(C59:C61)</f>
        <v>1372894.2</v>
      </c>
      <c r="D58" s="80">
        <f t="shared" si="6"/>
        <v>2247894.2000000002</v>
      </c>
      <c r="E58" s="80">
        <f t="shared" si="6"/>
        <v>869049.18</v>
      </c>
      <c r="F58" s="80">
        <f t="shared" si="6"/>
        <v>406442.39</v>
      </c>
      <c r="G58" s="80">
        <f t="shared" si="6"/>
        <v>1378845.02</v>
      </c>
    </row>
    <row r="59" spans="1:7" x14ac:dyDescent="0.25">
      <c r="A59" s="84" t="s">
        <v>335</v>
      </c>
      <c r="B59" s="164"/>
      <c r="C59" s="164"/>
      <c r="D59" s="164">
        <v>0</v>
      </c>
      <c r="E59" s="164"/>
      <c r="F59" s="164"/>
      <c r="G59" s="164">
        <v>0</v>
      </c>
    </row>
    <row r="60" spans="1:7" x14ac:dyDescent="0.25">
      <c r="A60" s="84" t="s">
        <v>336</v>
      </c>
      <c r="B60" s="165">
        <v>875000</v>
      </c>
      <c r="C60" s="165">
        <v>1372894.2</v>
      </c>
      <c r="D60" s="164">
        <v>2247894.2000000002</v>
      </c>
      <c r="E60" s="165">
        <v>869049.18</v>
      </c>
      <c r="F60" s="165">
        <v>406442.39</v>
      </c>
      <c r="G60" s="164">
        <v>1378845.02</v>
      </c>
    </row>
    <row r="61" spans="1:7" x14ac:dyDescent="0.25">
      <c r="A61" s="84" t="s">
        <v>337</v>
      </c>
      <c r="B61" s="164"/>
      <c r="C61" s="164"/>
      <c r="D61" s="164">
        <v>0</v>
      </c>
      <c r="E61" s="164"/>
      <c r="F61" s="164"/>
      <c r="G61" s="164">
        <v>0</v>
      </c>
    </row>
    <row r="62" spans="1:7" x14ac:dyDescent="0.25">
      <c r="A62" s="83" t="s">
        <v>338</v>
      </c>
      <c r="B62" s="80">
        <f>SUM(B63:B67,B69:B70)</f>
        <v>1225860.48</v>
      </c>
      <c r="C62" s="80">
        <f t="shared" ref="C62:G62" si="7">SUM(C63:C67,C69:C70)</f>
        <v>-1174060.07</v>
      </c>
      <c r="D62" s="80">
        <f t="shared" si="7"/>
        <v>51800.409999999916</v>
      </c>
      <c r="E62" s="80">
        <f t="shared" si="7"/>
        <v>0</v>
      </c>
      <c r="F62" s="80">
        <f t="shared" si="7"/>
        <v>0</v>
      </c>
      <c r="G62" s="80">
        <f t="shared" si="7"/>
        <v>51800.409999999916</v>
      </c>
    </row>
    <row r="63" spans="1:7" x14ac:dyDescent="0.25">
      <c r="A63" s="84" t="s">
        <v>339</v>
      </c>
      <c r="B63" s="166"/>
      <c r="C63" s="166"/>
      <c r="D63" s="166">
        <v>0</v>
      </c>
      <c r="E63" s="166"/>
      <c r="F63" s="166"/>
      <c r="G63" s="166">
        <v>0</v>
      </c>
    </row>
    <row r="64" spans="1:7" x14ac:dyDescent="0.25">
      <c r="A64" s="84" t="s">
        <v>340</v>
      </c>
      <c r="B64" s="166"/>
      <c r="C64" s="166"/>
      <c r="D64" s="166">
        <v>0</v>
      </c>
      <c r="E64" s="166"/>
      <c r="F64" s="166"/>
      <c r="G64" s="166">
        <v>0</v>
      </c>
    </row>
    <row r="65" spans="1:7" x14ac:dyDescent="0.25">
      <c r="A65" s="84" t="s">
        <v>341</v>
      </c>
      <c r="B65" s="166"/>
      <c r="C65" s="166"/>
      <c r="D65" s="166">
        <v>0</v>
      </c>
      <c r="E65" s="166"/>
      <c r="F65" s="166"/>
      <c r="G65" s="166">
        <v>0</v>
      </c>
    </row>
    <row r="66" spans="1:7" x14ac:dyDescent="0.25">
      <c r="A66" s="84" t="s">
        <v>342</v>
      </c>
      <c r="B66" s="166"/>
      <c r="C66" s="166"/>
      <c r="D66" s="166">
        <v>0</v>
      </c>
      <c r="E66" s="166"/>
      <c r="F66" s="166"/>
      <c r="G66" s="166">
        <v>0</v>
      </c>
    </row>
    <row r="67" spans="1:7" x14ac:dyDescent="0.25">
      <c r="A67" s="84" t="s">
        <v>343</v>
      </c>
      <c r="B67" s="166"/>
      <c r="C67" s="166"/>
      <c r="D67" s="166">
        <v>0</v>
      </c>
      <c r="E67" s="166"/>
      <c r="F67" s="166"/>
      <c r="G67" s="166">
        <v>0</v>
      </c>
    </row>
    <row r="68" spans="1:7" x14ac:dyDescent="0.25">
      <c r="A68" s="84" t="s">
        <v>3301</v>
      </c>
      <c r="B68" s="166"/>
      <c r="C68" s="166"/>
      <c r="D68" s="166">
        <v>0</v>
      </c>
      <c r="E68" s="166"/>
      <c r="F68" s="166"/>
      <c r="G68" s="166">
        <v>0</v>
      </c>
    </row>
    <row r="69" spans="1:7" x14ac:dyDescent="0.25">
      <c r="A69" s="84" t="s">
        <v>345</v>
      </c>
      <c r="B69" s="166"/>
      <c r="C69" s="166"/>
      <c r="D69" s="166">
        <v>0</v>
      </c>
      <c r="E69" s="166"/>
      <c r="F69" s="166"/>
      <c r="G69" s="166">
        <v>0</v>
      </c>
    </row>
    <row r="70" spans="1:7" x14ac:dyDescent="0.25">
      <c r="A70" s="84" t="s">
        <v>346</v>
      </c>
      <c r="B70" s="167">
        <v>1225860.48</v>
      </c>
      <c r="C70" s="167">
        <v>-1174060.07</v>
      </c>
      <c r="D70" s="166">
        <v>51800.409999999916</v>
      </c>
      <c r="E70" s="167">
        <v>0</v>
      </c>
      <c r="F70" s="167">
        <v>0</v>
      </c>
      <c r="G70" s="166">
        <v>51800.409999999916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8">SUM(C72:C74)</f>
        <v>0</v>
      </c>
      <c r="D71" s="80">
        <f t="shared" si="8"/>
        <v>0</v>
      </c>
      <c r="E71" s="80">
        <f t="shared" si="8"/>
        <v>0</v>
      </c>
      <c r="F71" s="80">
        <f t="shared" si="8"/>
        <v>0</v>
      </c>
      <c r="G71" s="80">
        <f t="shared" si="8"/>
        <v>0</v>
      </c>
    </row>
    <row r="72" spans="1:7" x14ac:dyDescent="0.25">
      <c r="A72" s="84" t="s">
        <v>348</v>
      </c>
      <c r="B72" s="168"/>
      <c r="C72" s="168"/>
      <c r="D72" s="168">
        <v>0</v>
      </c>
      <c r="E72" s="168"/>
      <c r="F72" s="168"/>
      <c r="G72" s="168">
        <v>0</v>
      </c>
    </row>
    <row r="73" spans="1:7" x14ac:dyDescent="0.25">
      <c r="A73" s="84" t="s">
        <v>349</v>
      </c>
      <c r="B73" s="168"/>
      <c r="C73" s="168"/>
      <c r="D73" s="168">
        <v>0</v>
      </c>
      <c r="E73" s="168"/>
      <c r="F73" s="168"/>
      <c r="G73" s="168">
        <v>0</v>
      </c>
    </row>
    <row r="74" spans="1:7" x14ac:dyDescent="0.25">
      <c r="A74" s="84" t="s">
        <v>350</v>
      </c>
      <c r="B74" s="168"/>
      <c r="C74" s="168"/>
      <c r="D74" s="168">
        <v>0</v>
      </c>
      <c r="E74" s="168"/>
      <c r="F74" s="168"/>
      <c r="G74" s="168"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9">SUM(C76:C82)</f>
        <v>0</v>
      </c>
      <c r="D75" s="80">
        <f t="shared" si="9"/>
        <v>0</v>
      </c>
      <c r="E75" s="80">
        <f t="shared" si="9"/>
        <v>0</v>
      </c>
      <c r="F75" s="80">
        <f t="shared" si="9"/>
        <v>0</v>
      </c>
      <c r="G75" s="80">
        <f t="shared" si="9"/>
        <v>0</v>
      </c>
    </row>
    <row r="76" spans="1:7" x14ac:dyDescent="0.25">
      <c r="A76" s="84" t="s">
        <v>352</v>
      </c>
      <c r="B76" s="169"/>
      <c r="C76" s="169"/>
      <c r="D76" s="169">
        <v>0</v>
      </c>
      <c r="E76" s="169"/>
      <c r="F76" s="169"/>
      <c r="G76" s="169">
        <v>0</v>
      </c>
    </row>
    <row r="77" spans="1:7" x14ac:dyDescent="0.25">
      <c r="A77" s="84" t="s">
        <v>353</v>
      </c>
      <c r="B77" s="169"/>
      <c r="C77" s="169"/>
      <c r="D77" s="169">
        <v>0</v>
      </c>
      <c r="E77" s="169"/>
      <c r="F77" s="169"/>
      <c r="G77" s="169">
        <v>0</v>
      </c>
    </row>
    <row r="78" spans="1:7" x14ac:dyDescent="0.25">
      <c r="A78" s="84" t="s">
        <v>354</v>
      </c>
      <c r="B78" s="169"/>
      <c r="C78" s="169"/>
      <c r="D78" s="169">
        <v>0</v>
      </c>
      <c r="E78" s="169"/>
      <c r="F78" s="169"/>
      <c r="G78" s="169">
        <v>0</v>
      </c>
    </row>
    <row r="79" spans="1:7" x14ac:dyDescent="0.25">
      <c r="A79" s="84" t="s">
        <v>355</v>
      </c>
      <c r="B79" s="169"/>
      <c r="C79" s="169"/>
      <c r="D79" s="169">
        <v>0</v>
      </c>
      <c r="E79" s="169"/>
      <c r="F79" s="169"/>
      <c r="G79" s="169">
        <v>0</v>
      </c>
    </row>
    <row r="80" spans="1:7" x14ac:dyDescent="0.25">
      <c r="A80" s="84" t="s">
        <v>356</v>
      </c>
      <c r="B80" s="169"/>
      <c r="C80" s="169"/>
      <c r="D80" s="169">
        <v>0</v>
      </c>
      <c r="E80" s="169"/>
      <c r="F80" s="169"/>
      <c r="G80" s="169">
        <v>0</v>
      </c>
    </row>
    <row r="81" spans="1:7" x14ac:dyDescent="0.25">
      <c r="A81" s="84" t="s">
        <v>357</v>
      </c>
      <c r="B81" s="169"/>
      <c r="C81" s="169"/>
      <c r="D81" s="169">
        <v>0</v>
      </c>
      <c r="E81" s="169"/>
      <c r="F81" s="169"/>
      <c r="G81" s="169">
        <v>0</v>
      </c>
    </row>
    <row r="82" spans="1:7" x14ac:dyDescent="0.25">
      <c r="A82" s="84" t="s">
        <v>358</v>
      </c>
      <c r="B82" s="169"/>
      <c r="C82" s="169"/>
      <c r="D82" s="169">
        <v>0</v>
      </c>
      <c r="E82" s="169"/>
      <c r="F82" s="169"/>
      <c r="G82" s="169"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1216428</v>
      </c>
      <c r="C84" s="79">
        <f t="shared" ref="C84:G84" si="10">SUM(C85,C93,C103,C113,C123,C133,C137,C146,C150)</f>
        <v>2000000</v>
      </c>
      <c r="D84" s="79">
        <f t="shared" si="10"/>
        <v>3216428</v>
      </c>
      <c r="E84" s="79">
        <f t="shared" si="10"/>
        <v>3215639</v>
      </c>
      <c r="F84" s="79">
        <f t="shared" si="10"/>
        <v>1216428</v>
      </c>
      <c r="G84" s="79">
        <f t="shared" si="10"/>
        <v>789</v>
      </c>
    </row>
    <row r="85" spans="1:7" x14ac:dyDescent="0.25">
      <c r="A85" s="83" t="s">
        <v>286</v>
      </c>
      <c r="B85" s="80">
        <f>SUM(B86:B92)</f>
        <v>1216428</v>
      </c>
      <c r="C85" s="80">
        <f t="shared" ref="C85:G85" si="11">SUM(C86:C92)</f>
        <v>0</v>
      </c>
      <c r="D85" s="80">
        <f t="shared" si="11"/>
        <v>1216428</v>
      </c>
      <c r="E85" s="80">
        <f t="shared" si="11"/>
        <v>1216428</v>
      </c>
      <c r="F85" s="80">
        <f t="shared" si="11"/>
        <v>1216428</v>
      </c>
      <c r="G85" s="80">
        <f t="shared" si="11"/>
        <v>0</v>
      </c>
    </row>
    <row r="86" spans="1:7" x14ac:dyDescent="0.25">
      <c r="A86" s="84" t="s">
        <v>287</v>
      </c>
      <c r="B86" s="171">
        <v>1216428</v>
      </c>
      <c r="C86" s="171">
        <v>0</v>
      </c>
      <c r="D86" s="170">
        <v>1216428</v>
      </c>
      <c r="E86" s="171">
        <v>1216428</v>
      </c>
      <c r="F86" s="171">
        <v>1216428</v>
      </c>
      <c r="G86" s="170">
        <v>0</v>
      </c>
    </row>
    <row r="87" spans="1:7" x14ac:dyDescent="0.25">
      <c r="A87" s="84" t="s">
        <v>288</v>
      </c>
      <c r="B87" s="170"/>
      <c r="C87" s="170"/>
      <c r="D87" s="170">
        <v>0</v>
      </c>
      <c r="E87" s="170"/>
      <c r="F87" s="170"/>
      <c r="G87" s="170">
        <v>0</v>
      </c>
    </row>
    <row r="88" spans="1:7" x14ac:dyDescent="0.25">
      <c r="A88" s="84" t="s">
        <v>289</v>
      </c>
      <c r="B88" s="170"/>
      <c r="C88" s="170"/>
      <c r="D88" s="170">
        <v>0</v>
      </c>
      <c r="E88" s="170"/>
      <c r="F88" s="170"/>
      <c r="G88" s="170">
        <v>0</v>
      </c>
    </row>
    <row r="89" spans="1:7" x14ac:dyDescent="0.25">
      <c r="A89" s="84" t="s">
        <v>290</v>
      </c>
      <c r="B89" s="170"/>
      <c r="C89" s="170"/>
      <c r="D89" s="170">
        <v>0</v>
      </c>
      <c r="E89" s="170"/>
      <c r="F89" s="170"/>
      <c r="G89" s="170">
        <v>0</v>
      </c>
    </row>
    <row r="90" spans="1:7" x14ac:dyDescent="0.25">
      <c r="A90" s="84" t="s">
        <v>291</v>
      </c>
      <c r="B90" s="170"/>
      <c r="C90" s="170"/>
      <c r="D90" s="170">
        <v>0</v>
      </c>
      <c r="E90" s="170"/>
      <c r="F90" s="170"/>
      <c r="G90" s="170">
        <v>0</v>
      </c>
    </row>
    <row r="91" spans="1:7" x14ac:dyDescent="0.25">
      <c r="A91" s="84" t="s">
        <v>292</v>
      </c>
      <c r="B91" s="170"/>
      <c r="C91" s="170"/>
      <c r="D91" s="170">
        <v>0</v>
      </c>
      <c r="E91" s="170"/>
      <c r="F91" s="170"/>
      <c r="G91" s="170">
        <v>0</v>
      </c>
    </row>
    <row r="92" spans="1:7" x14ac:dyDescent="0.25">
      <c r="A92" s="84" t="s">
        <v>293</v>
      </c>
      <c r="B92" s="170"/>
      <c r="C92" s="170"/>
      <c r="D92" s="170">
        <v>0</v>
      </c>
      <c r="E92" s="170"/>
      <c r="F92" s="170"/>
      <c r="G92" s="170"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12">SUM(C94:C102)</f>
        <v>0</v>
      </c>
      <c r="D93" s="80">
        <f t="shared" si="12"/>
        <v>0</v>
      </c>
      <c r="E93" s="80">
        <f t="shared" si="12"/>
        <v>0</v>
      </c>
      <c r="F93" s="80">
        <f t="shared" si="12"/>
        <v>0</v>
      </c>
      <c r="G93" s="80">
        <f t="shared" si="12"/>
        <v>0</v>
      </c>
    </row>
    <row r="94" spans="1:7" x14ac:dyDescent="0.25">
      <c r="A94" s="84" t="s">
        <v>295</v>
      </c>
      <c r="B94" s="172"/>
      <c r="C94" s="172"/>
      <c r="D94" s="172">
        <v>0</v>
      </c>
      <c r="E94" s="172"/>
      <c r="F94" s="172"/>
      <c r="G94" s="172">
        <v>0</v>
      </c>
    </row>
    <row r="95" spans="1:7" x14ac:dyDescent="0.25">
      <c r="A95" s="84" t="s">
        <v>296</v>
      </c>
      <c r="B95" s="172"/>
      <c r="C95" s="172"/>
      <c r="D95" s="172">
        <v>0</v>
      </c>
      <c r="E95" s="172"/>
      <c r="F95" s="172"/>
      <c r="G95" s="172">
        <v>0</v>
      </c>
    </row>
    <row r="96" spans="1:7" x14ac:dyDescent="0.25">
      <c r="A96" s="84" t="s">
        <v>297</v>
      </c>
      <c r="B96" s="172"/>
      <c r="C96" s="172"/>
      <c r="D96" s="172">
        <v>0</v>
      </c>
      <c r="E96" s="172"/>
      <c r="F96" s="172"/>
      <c r="G96" s="172">
        <v>0</v>
      </c>
    </row>
    <row r="97" spans="1:7" x14ac:dyDescent="0.25">
      <c r="A97" s="84" t="s">
        <v>298</v>
      </c>
      <c r="B97" s="172"/>
      <c r="C97" s="172"/>
      <c r="D97" s="172">
        <v>0</v>
      </c>
      <c r="E97" s="172"/>
      <c r="F97" s="172"/>
      <c r="G97" s="172">
        <v>0</v>
      </c>
    </row>
    <row r="98" spans="1:7" x14ac:dyDescent="0.25">
      <c r="A98" s="42" t="s">
        <v>299</v>
      </c>
      <c r="B98" s="172"/>
      <c r="C98" s="172"/>
      <c r="D98" s="172">
        <v>0</v>
      </c>
      <c r="E98" s="172"/>
      <c r="F98" s="172"/>
      <c r="G98" s="172">
        <v>0</v>
      </c>
    </row>
    <row r="99" spans="1:7" x14ac:dyDescent="0.25">
      <c r="A99" s="84" t="s">
        <v>300</v>
      </c>
      <c r="B99" s="172"/>
      <c r="C99" s="172"/>
      <c r="D99" s="172">
        <v>0</v>
      </c>
      <c r="E99" s="172"/>
      <c r="F99" s="172"/>
      <c r="G99" s="172">
        <v>0</v>
      </c>
    </row>
    <row r="100" spans="1:7" x14ac:dyDescent="0.25">
      <c r="A100" s="84" t="s">
        <v>301</v>
      </c>
      <c r="B100" s="172"/>
      <c r="C100" s="172"/>
      <c r="D100" s="172">
        <v>0</v>
      </c>
      <c r="E100" s="172"/>
      <c r="F100" s="172"/>
      <c r="G100" s="172">
        <v>0</v>
      </c>
    </row>
    <row r="101" spans="1:7" x14ac:dyDescent="0.25">
      <c r="A101" s="84" t="s">
        <v>302</v>
      </c>
      <c r="B101" s="172"/>
      <c r="C101" s="172"/>
      <c r="D101" s="172">
        <v>0</v>
      </c>
      <c r="E101" s="172"/>
      <c r="F101" s="172"/>
      <c r="G101" s="172">
        <v>0</v>
      </c>
    </row>
    <row r="102" spans="1:7" x14ac:dyDescent="0.25">
      <c r="A102" s="84" t="s">
        <v>303</v>
      </c>
      <c r="B102" s="172"/>
      <c r="C102" s="172"/>
      <c r="D102" s="172">
        <v>0</v>
      </c>
      <c r="E102" s="172"/>
      <c r="F102" s="172"/>
      <c r="G102" s="172"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3">SUM(D104:D112)</f>
        <v>0</v>
      </c>
      <c r="E103" s="80">
        <f t="shared" si="13"/>
        <v>0</v>
      </c>
      <c r="F103" s="80">
        <f t="shared" si="13"/>
        <v>0</v>
      </c>
      <c r="G103" s="80">
        <f t="shared" si="13"/>
        <v>0</v>
      </c>
    </row>
    <row r="104" spans="1:7" x14ac:dyDescent="0.25">
      <c r="A104" s="84" t="s">
        <v>305</v>
      </c>
      <c r="B104" s="173"/>
      <c r="C104" s="173"/>
      <c r="D104" s="173">
        <v>0</v>
      </c>
      <c r="E104" s="173"/>
      <c r="F104" s="173"/>
      <c r="G104" s="173">
        <v>0</v>
      </c>
    </row>
    <row r="105" spans="1:7" x14ac:dyDescent="0.25">
      <c r="A105" s="84" t="s">
        <v>306</v>
      </c>
      <c r="B105" s="173"/>
      <c r="C105" s="173"/>
      <c r="D105" s="173">
        <v>0</v>
      </c>
      <c r="E105" s="173"/>
      <c r="F105" s="173"/>
      <c r="G105" s="173">
        <v>0</v>
      </c>
    </row>
    <row r="106" spans="1:7" x14ac:dyDescent="0.25">
      <c r="A106" s="84" t="s">
        <v>307</v>
      </c>
      <c r="B106" s="173"/>
      <c r="C106" s="173"/>
      <c r="D106" s="173">
        <v>0</v>
      </c>
      <c r="E106" s="173"/>
      <c r="F106" s="173"/>
      <c r="G106" s="173">
        <v>0</v>
      </c>
    </row>
    <row r="107" spans="1:7" x14ac:dyDescent="0.25">
      <c r="A107" s="84" t="s">
        <v>308</v>
      </c>
      <c r="B107" s="173"/>
      <c r="C107" s="173"/>
      <c r="D107" s="173">
        <v>0</v>
      </c>
      <c r="E107" s="173"/>
      <c r="F107" s="173"/>
      <c r="G107" s="173">
        <v>0</v>
      </c>
    </row>
    <row r="108" spans="1:7" x14ac:dyDescent="0.25">
      <c r="A108" s="84" t="s">
        <v>309</v>
      </c>
      <c r="B108" s="173"/>
      <c r="C108" s="173"/>
      <c r="D108" s="173">
        <v>0</v>
      </c>
      <c r="E108" s="173"/>
      <c r="F108" s="173"/>
      <c r="G108" s="173">
        <v>0</v>
      </c>
    </row>
    <row r="109" spans="1:7" x14ac:dyDescent="0.25">
      <c r="A109" s="84" t="s">
        <v>310</v>
      </c>
      <c r="B109" s="173"/>
      <c r="C109" s="173"/>
      <c r="D109" s="173">
        <v>0</v>
      </c>
      <c r="E109" s="173"/>
      <c r="F109" s="173"/>
      <c r="G109" s="173">
        <v>0</v>
      </c>
    </row>
    <row r="110" spans="1:7" x14ac:dyDescent="0.25">
      <c r="A110" s="84" t="s">
        <v>311</v>
      </c>
      <c r="B110" s="173"/>
      <c r="C110" s="173"/>
      <c r="D110" s="173">
        <v>0</v>
      </c>
      <c r="E110" s="173"/>
      <c r="F110" s="173"/>
      <c r="G110" s="173">
        <v>0</v>
      </c>
    </row>
    <row r="111" spans="1:7" x14ac:dyDescent="0.25">
      <c r="A111" s="84" t="s">
        <v>312</v>
      </c>
      <c r="B111" s="173"/>
      <c r="C111" s="173"/>
      <c r="D111" s="173">
        <v>0</v>
      </c>
      <c r="E111" s="173"/>
      <c r="F111" s="173"/>
      <c r="G111" s="173">
        <v>0</v>
      </c>
    </row>
    <row r="112" spans="1:7" x14ac:dyDescent="0.25">
      <c r="A112" s="84" t="s">
        <v>313</v>
      </c>
      <c r="B112" s="173"/>
      <c r="C112" s="173"/>
      <c r="D112" s="173">
        <v>0</v>
      </c>
      <c r="E112" s="173"/>
      <c r="F112" s="173"/>
      <c r="G112" s="173"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14">SUM(C114:C122)</f>
        <v>0</v>
      </c>
      <c r="D113" s="80">
        <f t="shared" si="14"/>
        <v>0</v>
      </c>
      <c r="E113" s="80">
        <f t="shared" si="14"/>
        <v>0</v>
      </c>
      <c r="F113" s="80">
        <f t="shared" si="14"/>
        <v>0</v>
      </c>
      <c r="G113" s="80">
        <f t="shared" si="14"/>
        <v>0</v>
      </c>
    </row>
    <row r="114" spans="1:7" x14ac:dyDescent="0.25">
      <c r="A114" s="84" t="s">
        <v>315</v>
      </c>
      <c r="B114" s="174"/>
      <c r="C114" s="174"/>
      <c r="D114" s="174">
        <v>0</v>
      </c>
      <c r="E114" s="174"/>
      <c r="F114" s="174"/>
      <c r="G114" s="174">
        <v>0</v>
      </c>
    </row>
    <row r="115" spans="1:7" x14ac:dyDescent="0.25">
      <c r="A115" s="84" t="s">
        <v>316</v>
      </c>
      <c r="B115" s="174"/>
      <c r="C115" s="174"/>
      <c r="D115" s="174">
        <v>0</v>
      </c>
      <c r="E115" s="174"/>
      <c r="F115" s="174"/>
      <c r="G115" s="174">
        <v>0</v>
      </c>
    </row>
    <row r="116" spans="1:7" x14ac:dyDescent="0.25">
      <c r="A116" s="84" t="s">
        <v>317</v>
      </c>
      <c r="B116" s="174"/>
      <c r="C116" s="174"/>
      <c r="D116" s="174">
        <v>0</v>
      </c>
      <c r="E116" s="174"/>
      <c r="F116" s="174"/>
      <c r="G116" s="174">
        <v>0</v>
      </c>
    </row>
    <row r="117" spans="1:7" x14ac:dyDescent="0.25">
      <c r="A117" s="84" t="s">
        <v>318</v>
      </c>
      <c r="B117" s="174"/>
      <c r="C117" s="174"/>
      <c r="D117" s="174">
        <v>0</v>
      </c>
      <c r="E117" s="174"/>
      <c r="F117" s="174"/>
      <c r="G117" s="174">
        <v>0</v>
      </c>
    </row>
    <row r="118" spans="1:7" x14ac:dyDescent="0.25">
      <c r="A118" s="84" t="s">
        <v>319</v>
      </c>
      <c r="B118" s="174"/>
      <c r="C118" s="174"/>
      <c r="D118" s="174">
        <v>0</v>
      </c>
      <c r="E118" s="174"/>
      <c r="F118" s="174"/>
      <c r="G118" s="174">
        <v>0</v>
      </c>
    </row>
    <row r="119" spans="1:7" x14ac:dyDescent="0.25">
      <c r="A119" s="84" t="s">
        <v>320</v>
      </c>
      <c r="B119" s="174"/>
      <c r="C119" s="174"/>
      <c r="D119" s="174">
        <v>0</v>
      </c>
      <c r="E119" s="174"/>
      <c r="F119" s="174"/>
      <c r="G119" s="174">
        <v>0</v>
      </c>
    </row>
    <row r="120" spans="1:7" x14ac:dyDescent="0.25">
      <c r="A120" s="84" t="s">
        <v>321</v>
      </c>
      <c r="B120" s="174"/>
      <c r="C120" s="174"/>
      <c r="D120" s="174">
        <v>0</v>
      </c>
      <c r="E120" s="174"/>
      <c r="F120" s="174"/>
      <c r="G120" s="174">
        <v>0</v>
      </c>
    </row>
    <row r="121" spans="1:7" x14ac:dyDescent="0.25">
      <c r="A121" s="84" t="s">
        <v>322</v>
      </c>
      <c r="B121" s="174"/>
      <c r="C121" s="174"/>
      <c r="D121" s="174">
        <v>0</v>
      </c>
      <c r="E121" s="174"/>
      <c r="F121" s="174"/>
      <c r="G121" s="174">
        <v>0</v>
      </c>
    </row>
    <row r="122" spans="1:7" x14ac:dyDescent="0.25">
      <c r="A122" s="84" t="s">
        <v>323</v>
      </c>
      <c r="B122" s="174"/>
      <c r="C122" s="174"/>
      <c r="D122" s="174">
        <v>0</v>
      </c>
      <c r="E122" s="174"/>
      <c r="F122" s="174"/>
      <c r="G122" s="174"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15">SUM(C124:C132)</f>
        <v>0</v>
      </c>
      <c r="D123" s="80">
        <f t="shared" si="15"/>
        <v>0</v>
      </c>
      <c r="E123" s="80">
        <f t="shared" si="15"/>
        <v>0</v>
      </c>
      <c r="F123" s="80">
        <f t="shared" si="15"/>
        <v>0</v>
      </c>
      <c r="G123" s="80">
        <f t="shared" si="15"/>
        <v>0</v>
      </c>
    </row>
    <row r="124" spans="1:7" x14ac:dyDescent="0.25">
      <c r="A124" s="84" t="s">
        <v>325</v>
      </c>
      <c r="B124" s="175"/>
      <c r="C124" s="175"/>
      <c r="D124" s="175">
        <v>0</v>
      </c>
      <c r="E124" s="175"/>
      <c r="F124" s="175"/>
      <c r="G124" s="175">
        <v>0</v>
      </c>
    </row>
    <row r="125" spans="1:7" x14ac:dyDescent="0.25">
      <c r="A125" s="84" t="s">
        <v>326</v>
      </c>
      <c r="B125" s="175"/>
      <c r="C125" s="175"/>
      <c r="D125" s="175">
        <v>0</v>
      </c>
      <c r="E125" s="175"/>
      <c r="F125" s="175"/>
      <c r="G125" s="175">
        <v>0</v>
      </c>
    </row>
    <row r="126" spans="1:7" x14ac:dyDescent="0.25">
      <c r="A126" s="84" t="s">
        <v>327</v>
      </c>
      <c r="B126" s="175"/>
      <c r="C126" s="175"/>
      <c r="D126" s="175">
        <v>0</v>
      </c>
      <c r="E126" s="175"/>
      <c r="F126" s="175"/>
      <c r="G126" s="175">
        <v>0</v>
      </c>
    </row>
    <row r="127" spans="1:7" x14ac:dyDescent="0.25">
      <c r="A127" s="84" t="s">
        <v>328</v>
      </c>
      <c r="B127" s="175"/>
      <c r="C127" s="175"/>
      <c r="D127" s="175">
        <v>0</v>
      </c>
      <c r="E127" s="175"/>
      <c r="F127" s="175"/>
      <c r="G127" s="175">
        <v>0</v>
      </c>
    </row>
    <row r="128" spans="1:7" x14ac:dyDescent="0.25">
      <c r="A128" s="84" t="s">
        <v>329</v>
      </c>
      <c r="B128" s="175"/>
      <c r="C128" s="175"/>
      <c r="D128" s="175">
        <v>0</v>
      </c>
      <c r="E128" s="175"/>
      <c r="F128" s="175"/>
      <c r="G128" s="175">
        <v>0</v>
      </c>
    </row>
    <row r="129" spans="1:7" x14ac:dyDescent="0.25">
      <c r="A129" s="84" t="s">
        <v>330</v>
      </c>
      <c r="B129" s="175"/>
      <c r="C129" s="175"/>
      <c r="D129" s="175">
        <v>0</v>
      </c>
      <c r="E129" s="175"/>
      <c r="F129" s="175"/>
      <c r="G129" s="175">
        <v>0</v>
      </c>
    </row>
    <row r="130" spans="1:7" x14ac:dyDescent="0.25">
      <c r="A130" s="84" t="s">
        <v>331</v>
      </c>
      <c r="B130" s="175"/>
      <c r="C130" s="175"/>
      <c r="D130" s="175">
        <v>0</v>
      </c>
      <c r="E130" s="175"/>
      <c r="F130" s="175"/>
      <c r="G130" s="175">
        <v>0</v>
      </c>
    </row>
    <row r="131" spans="1:7" x14ac:dyDescent="0.25">
      <c r="A131" s="84" t="s">
        <v>332</v>
      </c>
      <c r="B131" s="175"/>
      <c r="C131" s="175"/>
      <c r="D131" s="175">
        <v>0</v>
      </c>
      <c r="E131" s="175"/>
      <c r="F131" s="175"/>
      <c r="G131" s="175">
        <v>0</v>
      </c>
    </row>
    <row r="132" spans="1:7" x14ac:dyDescent="0.25">
      <c r="A132" s="84" t="s">
        <v>333</v>
      </c>
      <c r="B132" s="175"/>
      <c r="C132" s="175"/>
      <c r="D132" s="175">
        <v>0</v>
      </c>
      <c r="E132" s="175"/>
      <c r="F132" s="175"/>
      <c r="G132" s="175"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16">SUM(C134:C136)</f>
        <v>2000000</v>
      </c>
      <c r="D133" s="80">
        <f t="shared" si="16"/>
        <v>2000000</v>
      </c>
      <c r="E133" s="80">
        <f t="shared" si="16"/>
        <v>1999211</v>
      </c>
      <c r="F133" s="80">
        <f t="shared" si="16"/>
        <v>0</v>
      </c>
      <c r="G133" s="80">
        <f t="shared" si="16"/>
        <v>789</v>
      </c>
    </row>
    <row r="134" spans="1:7" x14ac:dyDescent="0.25">
      <c r="A134" s="84" t="s">
        <v>335</v>
      </c>
      <c r="B134" s="176"/>
      <c r="C134" s="176"/>
      <c r="D134" s="176">
        <v>0</v>
      </c>
      <c r="E134" s="176"/>
      <c r="F134" s="176"/>
      <c r="G134" s="176">
        <v>0</v>
      </c>
    </row>
    <row r="135" spans="1:7" x14ac:dyDescent="0.25">
      <c r="A135" s="84" t="s">
        <v>336</v>
      </c>
      <c r="B135" s="177">
        <v>0</v>
      </c>
      <c r="C135" s="177">
        <v>2000000</v>
      </c>
      <c r="D135" s="176">
        <v>2000000</v>
      </c>
      <c r="E135" s="177">
        <v>1999211</v>
      </c>
      <c r="F135" s="177">
        <v>0</v>
      </c>
      <c r="G135" s="176">
        <v>789</v>
      </c>
    </row>
    <row r="136" spans="1:7" x14ac:dyDescent="0.25">
      <c r="A136" s="84" t="s">
        <v>337</v>
      </c>
      <c r="B136" s="176"/>
      <c r="C136" s="176"/>
      <c r="D136" s="176">
        <v>0</v>
      </c>
      <c r="E136" s="176"/>
      <c r="F136" s="176"/>
      <c r="G136" s="176"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17">SUM(C138:C142,C144:C145)</f>
        <v>0</v>
      </c>
      <c r="D137" s="80">
        <f t="shared" si="17"/>
        <v>0</v>
      </c>
      <c r="E137" s="80">
        <f t="shared" si="17"/>
        <v>0</v>
      </c>
      <c r="F137" s="80">
        <f t="shared" si="17"/>
        <v>0</v>
      </c>
      <c r="G137" s="80">
        <f t="shared" si="17"/>
        <v>0</v>
      </c>
    </row>
    <row r="138" spans="1:7" x14ac:dyDescent="0.25">
      <c r="A138" s="84" t="s">
        <v>339</v>
      </c>
      <c r="B138" s="178"/>
      <c r="C138" s="178"/>
      <c r="D138" s="178">
        <v>0</v>
      </c>
      <c r="E138" s="178"/>
      <c r="F138" s="178"/>
      <c r="G138" s="178">
        <v>0</v>
      </c>
    </row>
    <row r="139" spans="1:7" x14ac:dyDescent="0.25">
      <c r="A139" s="84" t="s">
        <v>340</v>
      </c>
      <c r="B139" s="178"/>
      <c r="C139" s="178"/>
      <c r="D139" s="178">
        <v>0</v>
      </c>
      <c r="E139" s="178"/>
      <c r="F139" s="178"/>
      <c r="G139" s="178">
        <v>0</v>
      </c>
    </row>
    <row r="140" spans="1:7" x14ac:dyDescent="0.25">
      <c r="A140" s="84" t="s">
        <v>341</v>
      </c>
      <c r="B140" s="178"/>
      <c r="C140" s="178"/>
      <c r="D140" s="178">
        <v>0</v>
      </c>
      <c r="E140" s="178"/>
      <c r="F140" s="178"/>
      <c r="G140" s="178">
        <v>0</v>
      </c>
    </row>
    <row r="141" spans="1:7" x14ac:dyDescent="0.25">
      <c r="A141" s="84" t="s">
        <v>342</v>
      </c>
      <c r="B141" s="178"/>
      <c r="C141" s="178"/>
      <c r="D141" s="178">
        <v>0</v>
      </c>
      <c r="E141" s="178"/>
      <c r="F141" s="178"/>
      <c r="G141" s="178">
        <v>0</v>
      </c>
    </row>
    <row r="142" spans="1:7" x14ac:dyDescent="0.25">
      <c r="A142" s="84" t="s">
        <v>343</v>
      </c>
      <c r="B142" s="178"/>
      <c r="C142" s="178"/>
      <c r="D142" s="178">
        <v>0</v>
      </c>
      <c r="E142" s="178"/>
      <c r="F142" s="178"/>
      <c r="G142" s="178">
        <v>0</v>
      </c>
    </row>
    <row r="143" spans="1:7" x14ac:dyDescent="0.25">
      <c r="A143" s="84" t="s">
        <v>3301</v>
      </c>
      <c r="B143" s="178"/>
      <c r="C143" s="178"/>
      <c r="D143" s="178">
        <v>0</v>
      </c>
      <c r="E143" s="178"/>
      <c r="F143" s="178"/>
      <c r="G143" s="178">
        <v>0</v>
      </c>
    </row>
    <row r="144" spans="1:7" x14ac:dyDescent="0.25">
      <c r="A144" s="84" t="s">
        <v>345</v>
      </c>
      <c r="B144" s="178"/>
      <c r="C144" s="178"/>
      <c r="D144" s="178">
        <v>0</v>
      </c>
      <c r="E144" s="178"/>
      <c r="F144" s="178"/>
      <c r="G144" s="178">
        <v>0</v>
      </c>
    </row>
    <row r="145" spans="1:7" x14ac:dyDescent="0.25">
      <c r="A145" s="84" t="s">
        <v>346</v>
      </c>
      <c r="B145" s="178"/>
      <c r="C145" s="178"/>
      <c r="D145" s="178">
        <v>0</v>
      </c>
      <c r="E145" s="178"/>
      <c r="F145" s="178"/>
      <c r="G145" s="178"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18">SUM(C147:C149)</f>
        <v>0</v>
      </c>
      <c r="D146" s="80">
        <f t="shared" si="18"/>
        <v>0</v>
      </c>
      <c r="E146" s="80">
        <f t="shared" si="18"/>
        <v>0</v>
      </c>
      <c r="F146" s="80">
        <f t="shared" si="18"/>
        <v>0</v>
      </c>
      <c r="G146" s="80">
        <f t="shared" si="18"/>
        <v>0</v>
      </c>
    </row>
    <row r="147" spans="1:7" x14ac:dyDescent="0.25">
      <c r="A147" s="84" t="s">
        <v>348</v>
      </c>
      <c r="B147" s="179"/>
      <c r="C147" s="179"/>
      <c r="D147" s="179">
        <v>0</v>
      </c>
      <c r="E147" s="179"/>
      <c r="F147" s="179"/>
      <c r="G147" s="179">
        <v>0</v>
      </c>
    </row>
    <row r="148" spans="1:7" x14ac:dyDescent="0.25">
      <c r="A148" s="84" t="s">
        <v>349</v>
      </c>
      <c r="B148" s="179"/>
      <c r="C148" s="179"/>
      <c r="D148" s="179">
        <v>0</v>
      </c>
      <c r="E148" s="179"/>
      <c r="F148" s="179"/>
      <c r="G148" s="179">
        <v>0</v>
      </c>
    </row>
    <row r="149" spans="1:7" x14ac:dyDescent="0.25">
      <c r="A149" s="84" t="s">
        <v>350</v>
      </c>
      <c r="B149" s="179"/>
      <c r="C149" s="179"/>
      <c r="D149" s="179">
        <v>0</v>
      </c>
      <c r="E149" s="179"/>
      <c r="F149" s="179"/>
      <c r="G149" s="179"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19">SUM(C151:C157)</f>
        <v>0</v>
      </c>
      <c r="D150" s="80">
        <f t="shared" si="19"/>
        <v>0</v>
      </c>
      <c r="E150" s="80">
        <f t="shared" si="19"/>
        <v>0</v>
      </c>
      <c r="F150" s="80">
        <f t="shared" si="19"/>
        <v>0</v>
      </c>
      <c r="G150" s="80">
        <f t="shared" si="19"/>
        <v>0</v>
      </c>
    </row>
    <row r="151" spans="1:7" x14ac:dyDescent="0.25">
      <c r="A151" s="84" t="s">
        <v>352</v>
      </c>
      <c r="B151" s="180"/>
      <c r="C151" s="180"/>
      <c r="D151" s="180">
        <v>0</v>
      </c>
      <c r="E151" s="180"/>
      <c r="F151" s="180"/>
      <c r="G151" s="180">
        <v>0</v>
      </c>
    </row>
    <row r="152" spans="1:7" x14ac:dyDescent="0.25">
      <c r="A152" s="84" t="s">
        <v>353</v>
      </c>
      <c r="B152" s="180"/>
      <c r="C152" s="180"/>
      <c r="D152" s="180">
        <v>0</v>
      </c>
      <c r="E152" s="180"/>
      <c r="F152" s="180"/>
      <c r="G152" s="180">
        <v>0</v>
      </c>
    </row>
    <row r="153" spans="1:7" x14ac:dyDescent="0.25">
      <c r="A153" s="84" t="s">
        <v>354</v>
      </c>
      <c r="B153" s="180"/>
      <c r="C153" s="180"/>
      <c r="D153" s="180">
        <v>0</v>
      </c>
      <c r="E153" s="180"/>
      <c r="F153" s="180"/>
      <c r="G153" s="180">
        <v>0</v>
      </c>
    </row>
    <row r="154" spans="1:7" x14ac:dyDescent="0.25">
      <c r="A154" s="42" t="s">
        <v>355</v>
      </c>
      <c r="B154" s="180"/>
      <c r="C154" s="180"/>
      <c r="D154" s="180">
        <v>0</v>
      </c>
      <c r="E154" s="180"/>
      <c r="F154" s="180"/>
      <c r="G154" s="180">
        <v>0</v>
      </c>
    </row>
    <row r="155" spans="1:7" x14ac:dyDescent="0.25">
      <c r="A155" s="84" t="s">
        <v>356</v>
      </c>
      <c r="B155" s="180"/>
      <c r="C155" s="180"/>
      <c r="D155" s="180">
        <v>0</v>
      </c>
      <c r="E155" s="180"/>
      <c r="F155" s="180"/>
      <c r="G155" s="180">
        <v>0</v>
      </c>
    </row>
    <row r="156" spans="1:7" x14ac:dyDescent="0.25">
      <c r="A156" s="84" t="s">
        <v>357</v>
      </c>
      <c r="B156" s="180"/>
      <c r="C156" s="180"/>
      <c r="D156" s="180">
        <v>0</v>
      </c>
      <c r="E156" s="180"/>
      <c r="F156" s="180"/>
      <c r="G156" s="180">
        <v>0</v>
      </c>
    </row>
    <row r="157" spans="1:7" x14ac:dyDescent="0.25">
      <c r="A157" s="84" t="s">
        <v>358</v>
      </c>
      <c r="B157" s="180"/>
      <c r="C157" s="180"/>
      <c r="D157" s="180">
        <v>0</v>
      </c>
      <c r="E157" s="180"/>
      <c r="F157" s="180"/>
      <c r="G157" s="180"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7838285.5</v>
      </c>
      <c r="C159" s="79">
        <f t="shared" ref="C159:G159" si="20">C9+C84</f>
        <v>5652894.2000000002</v>
      </c>
      <c r="D159" s="79">
        <f t="shared" si="20"/>
        <v>13491179.699999999</v>
      </c>
      <c r="E159" s="79">
        <f t="shared" si="20"/>
        <v>10811824.550000001</v>
      </c>
      <c r="F159" s="79">
        <f t="shared" si="20"/>
        <v>8108656.2000000002</v>
      </c>
      <c r="G159" s="79">
        <f t="shared" si="20"/>
        <v>2679355.1499999994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idden="1" x14ac:dyDescent="0.2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6621857.5</v>
      </c>
      <c r="Q2" s="18">
        <f>'Formato 6 a)'!C9</f>
        <v>3652894.2</v>
      </c>
      <c r="R2" s="18">
        <f>'Formato 6 a)'!D9</f>
        <v>10274751.699999999</v>
      </c>
      <c r="S2" s="18">
        <f>'Formato 6 a)'!E9</f>
        <v>7596185.5499999998</v>
      </c>
      <c r="T2" s="18">
        <f>'Formato 6 a)'!F9</f>
        <v>6892228.2000000002</v>
      </c>
      <c r="U2" s="18">
        <f>'Formato 6 a)'!G9</f>
        <v>2678566.1499999994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2563175.2000000002</v>
      </c>
      <c r="Q3" s="18">
        <f>'Formato 6 a)'!C10</f>
        <v>564408.28</v>
      </c>
      <c r="R3" s="18">
        <f>'Formato 6 a)'!D10</f>
        <v>3127583.48</v>
      </c>
      <c r="S3" s="18">
        <f>'Formato 6 a)'!E10</f>
        <v>2486187.56</v>
      </c>
      <c r="T3" s="18">
        <f>'Formato 6 a)'!F10</f>
        <v>2416128.73</v>
      </c>
      <c r="U3" s="18">
        <f>'Formato 6 a)'!G10</f>
        <v>641395.91999999993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1111089</v>
      </c>
      <c r="Q4" s="18">
        <f>'Formato 6 a)'!C11</f>
        <v>269232.90999999997</v>
      </c>
      <c r="R4" s="18">
        <f>'Formato 6 a)'!D11</f>
        <v>1380321.91</v>
      </c>
      <c r="S4" s="18">
        <f>'Formato 6 a)'!E11</f>
        <v>1302204.8</v>
      </c>
      <c r="T4" s="18">
        <f>'Formato 6 a)'!F11</f>
        <v>1302204.8</v>
      </c>
      <c r="U4" s="18">
        <f>'Formato 6 a)'!G11</f>
        <v>78117.10999999987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290000</v>
      </c>
      <c r="Q5" s="18">
        <f>'Formato 6 a)'!C12</f>
        <v>230693.37</v>
      </c>
      <c r="R5" s="18">
        <f>'Formato 6 a)'!D12</f>
        <v>520693.37</v>
      </c>
      <c r="S5" s="18">
        <f>'Formato 6 a)'!E12</f>
        <v>281715.26</v>
      </c>
      <c r="T5" s="18">
        <f>'Formato 6 a)'!F12</f>
        <v>248004.74</v>
      </c>
      <c r="U5" s="18">
        <f>'Formato 6 a)'!G12</f>
        <v>238978.11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317439</v>
      </c>
      <c r="Q6" s="18">
        <f>'Formato 6 a)'!C13</f>
        <v>49559</v>
      </c>
      <c r="R6" s="18">
        <f>'Formato 6 a)'!D13</f>
        <v>366998</v>
      </c>
      <c r="S6" s="18">
        <f>'Formato 6 a)'!E13</f>
        <v>359528.12</v>
      </c>
      <c r="T6" s="18">
        <f>'Formato 6 a)'!F13</f>
        <v>359528.12</v>
      </c>
      <c r="U6" s="18">
        <f>'Formato 6 a)'!G13</f>
        <v>7469.8800000000047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277607.2</v>
      </c>
      <c r="Q7" s="18">
        <f>'Formato 6 a)'!C14</f>
        <v>0</v>
      </c>
      <c r="R7" s="18">
        <f>'Formato 6 a)'!D14</f>
        <v>277607.2</v>
      </c>
      <c r="S7" s="18">
        <f>'Formato 6 a)'!E14</f>
        <v>217894.81</v>
      </c>
      <c r="T7" s="18">
        <f>'Formato 6 a)'!F14</f>
        <v>181546.5</v>
      </c>
      <c r="U7" s="18">
        <f>'Formato 6 a)'!G14</f>
        <v>59712.390000000014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567040</v>
      </c>
      <c r="Q8" s="18">
        <f>'Formato 6 a)'!C15</f>
        <v>14923</v>
      </c>
      <c r="R8" s="18">
        <f>'Formato 6 a)'!D15</f>
        <v>581963</v>
      </c>
      <c r="S8" s="18">
        <f>'Formato 6 a)'!E15</f>
        <v>324844.57</v>
      </c>
      <c r="T8" s="18">
        <f>'Formato 6 a)'!F15</f>
        <v>324844.57</v>
      </c>
      <c r="U8" s="18">
        <f>'Formato 6 a)'!G15</f>
        <v>257118.43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377371.82</v>
      </c>
      <c r="Q11" s="18">
        <f>'Formato 6 a)'!C18</f>
        <v>2000</v>
      </c>
      <c r="R11" s="18">
        <f>'Formato 6 a)'!D18</f>
        <v>379371.82</v>
      </c>
      <c r="S11" s="18">
        <f>'Formato 6 a)'!E18</f>
        <v>219259.59000000003</v>
      </c>
      <c r="T11" s="18">
        <f>'Formato 6 a)'!F18</f>
        <v>212953.59000000003</v>
      </c>
      <c r="U11" s="18">
        <f>'Formato 6 a)'!G18</f>
        <v>160112.22999999998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62000</v>
      </c>
      <c r="Q12" s="18">
        <f>'Formato 6 a)'!C19</f>
        <v>0</v>
      </c>
      <c r="R12" s="18">
        <f>'Formato 6 a)'!D19</f>
        <v>62000</v>
      </c>
      <c r="S12" s="18">
        <f>'Formato 6 a)'!E19</f>
        <v>38729.4</v>
      </c>
      <c r="T12" s="18">
        <f>'Formato 6 a)'!F19</f>
        <v>38729.4</v>
      </c>
      <c r="U12" s="18">
        <f>'Formato 6 a)'!G19</f>
        <v>23270.6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25000</v>
      </c>
      <c r="Q13" s="18">
        <f>'Formato 6 a)'!C20</f>
        <v>0</v>
      </c>
      <c r="R13" s="18">
        <f>'Formato 6 a)'!D20</f>
        <v>25000</v>
      </c>
      <c r="S13" s="18">
        <f>'Formato 6 a)'!E20</f>
        <v>20102</v>
      </c>
      <c r="T13" s="18">
        <f>'Formato 6 a)'!F20</f>
        <v>20102</v>
      </c>
      <c r="U13" s="18">
        <f>'Formato 6 a)'!G20</f>
        <v>4898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95371.82</v>
      </c>
      <c r="Q15" s="18">
        <f>'Formato 6 a)'!C22</f>
        <v>0</v>
      </c>
      <c r="R15" s="18">
        <f>'Formato 6 a)'!D22</f>
        <v>95371.82</v>
      </c>
      <c r="S15" s="18">
        <f>'Formato 6 a)'!E22</f>
        <v>43435.48</v>
      </c>
      <c r="T15" s="18">
        <f>'Formato 6 a)'!F22</f>
        <v>37129.480000000003</v>
      </c>
      <c r="U15" s="18">
        <f>'Formato 6 a)'!G22</f>
        <v>51936.340000000004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138000</v>
      </c>
      <c r="Q17" s="18">
        <f>'Formato 6 a)'!C24</f>
        <v>0</v>
      </c>
      <c r="R17" s="18">
        <f>'Formato 6 a)'!D24</f>
        <v>138000</v>
      </c>
      <c r="S17" s="18">
        <f>'Formato 6 a)'!E24</f>
        <v>80200</v>
      </c>
      <c r="T17" s="18">
        <f>'Formato 6 a)'!F24</f>
        <v>80200</v>
      </c>
      <c r="U17" s="18">
        <f>'Formato 6 a)'!G24</f>
        <v>57800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20000</v>
      </c>
      <c r="Q18" s="18">
        <f>'Formato 6 a)'!C25</f>
        <v>0</v>
      </c>
      <c r="R18" s="18">
        <f>'Formato 6 a)'!D25</f>
        <v>20000</v>
      </c>
      <c r="S18" s="18">
        <f>'Formato 6 a)'!E25</f>
        <v>17539.2</v>
      </c>
      <c r="T18" s="18">
        <f>'Formato 6 a)'!F25</f>
        <v>17539.2</v>
      </c>
      <c r="U18" s="18">
        <f>'Formato 6 a)'!G25</f>
        <v>2460.7999999999993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37000</v>
      </c>
      <c r="Q20" s="18">
        <f>'Formato 6 a)'!C27</f>
        <v>2000</v>
      </c>
      <c r="R20" s="18">
        <f>'Formato 6 a)'!D27</f>
        <v>39000</v>
      </c>
      <c r="S20" s="18">
        <f>'Formato 6 a)'!E27</f>
        <v>19253.509999999998</v>
      </c>
      <c r="T20" s="18">
        <f>'Formato 6 a)'!F27</f>
        <v>19253.509999999998</v>
      </c>
      <c r="U20" s="18">
        <f>'Formato 6 a)'!G27</f>
        <v>19746.490000000002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650450</v>
      </c>
      <c r="Q21" s="18">
        <f>'Formato 6 a)'!C28</f>
        <v>604151.79</v>
      </c>
      <c r="R21" s="18">
        <f>'Formato 6 a)'!D28</f>
        <v>1254601.79</v>
      </c>
      <c r="S21" s="18">
        <f>'Formato 6 a)'!E28</f>
        <v>927946.62000000011</v>
      </c>
      <c r="T21" s="18">
        <f>'Formato 6 a)'!F28</f>
        <v>762960.8899999999</v>
      </c>
      <c r="U21" s="18">
        <f>'Formato 6 a)'!G28</f>
        <v>326655.17000000004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45000</v>
      </c>
      <c r="Q22" s="18">
        <f>'Formato 6 a)'!C29</f>
        <v>0</v>
      </c>
      <c r="R22" s="18">
        <f>'Formato 6 a)'!D29</f>
        <v>45000</v>
      </c>
      <c r="S22" s="18">
        <f>'Formato 6 a)'!E29</f>
        <v>36496.58</v>
      </c>
      <c r="T22" s="18">
        <f>'Formato 6 a)'!F29</f>
        <v>35356.85</v>
      </c>
      <c r="U22" s="18">
        <f>'Formato 6 a)'!G29</f>
        <v>8503.4199999999983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12450</v>
      </c>
      <c r="Q23" s="18">
        <f>'Formato 6 a)'!C30</f>
        <v>0</v>
      </c>
      <c r="R23" s="18">
        <f>'Formato 6 a)'!D30</f>
        <v>12450</v>
      </c>
      <c r="S23" s="18">
        <f>'Formato 6 a)'!E30</f>
        <v>7911.2</v>
      </c>
      <c r="T23" s="18">
        <f>'Formato 6 a)'!F30</f>
        <v>7911.2</v>
      </c>
      <c r="U23" s="18">
        <f>'Formato 6 a)'!G30</f>
        <v>4538.8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164000</v>
      </c>
      <c r="Q24" s="18">
        <f>'Formato 6 a)'!C31</f>
        <v>279350</v>
      </c>
      <c r="R24" s="18">
        <f>'Formato 6 a)'!D31</f>
        <v>443350</v>
      </c>
      <c r="S24" s="18">
        <f>'Formato 6 a)'!E31</f>
        <v>335430</v>
      </c>
      <c r="T24" s="18">
        <f>'Formato 6 a)'!F31</f>
        <v>184050</v>
      </c>
      <c r="U24" s="18">
        <f>'Formato 6 a)'!G31</f>
        <v>107920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53000</v>
      </c>
      <c r="Q25" s="18">
        <f>'Formato 6 a)'!C32</f>
        <v>3850</v>
      </c>
      <c r="R25" s="18">
        <f>'Formato 6 a)'!D32</f>
        <v>56850</v>
      </c>
      <c r="S25" s="18">
        <f>'Formato 6 a)'!E32</f>
        <v>54749.74</v>
      </c>
      <c r="T25" s="18">
        <f>'Formato 6 a)'!F32</f>
        <v>54609.74</v>
      </c>
      <c r="U25" s="18">
        <f>'Formato 6 a)'!G32</f>
        <v>2100.260000000002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106000</v>
      </c>
      <c r="Q26" s="18">
        <f>'Formato 6 a)'!C33</f>
        <v>0</v>
      </c>
      <c r="R26" s="18">
        <f>'Formato 6 a)'!D33</f>
        <v>106000</v>
      </c>
      <c r="S26" s="18">
        <f>'Formato 6 a)'!E33</f>
        <v>12493.01</v>
      </c>
      <c r="T26" s="18">
        <f>'Formato 6 a)'!F33</f>
        <v>12493.01</v>
      </c>
      <c r="U26" s="18">
        <f>'Formato 6 a)'!G33</f>
        <v>93506.99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140000</v>
      </c>
      <c r="Q27" s="18">
        <f>'Formato 6 a)'!C34</f>
        <v>0</v>
      </c>
      <c r="R27" s="18">
        <f>'Formato 6 a)'!D34</f>
        <v>140000</v>
      </c>
      <c r="S27" s="18">
        <f>'Formato 6 a)'!E34</f>
        <v>66500.06</v>
      </c>
      <c r="T27" s="18">
        <f>'Formato 6 a)'!F34</f>
        <v>66500.06</v>
      </c>
      <c r="U27" s="18">
        <f>'Formato 6 a)'!G34</f>
        <v>73499.94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20000</v>
      </c>
      <c r="Q28" s="18">
        <f>'Formato 6 a)'!C35</f>
        <v>0</v>
      </c>
      <c r="R28" s="18">
        <f>'Formato 6 a)'!D35</f>
        <v>20000</v>
      </c>
      <c r="S28" s="18">
        <f>'Formato 6 a)'!E35</f>
        <v>8420</v>
      </c>
      <c r="T28" s="18">
        <f>'Formato 6 a)'!F35</f>
        <v>8420</v>
      </c>
      <c r="U28" s="18">
        <f>'Formato 6 a)'!G35</f>
        <v>11580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30000</v>
      </c>
      <c r="Q29" s="18">
        <f>'Formato 6 a)'!C36</f>
        <v>10000</v>
      </c>
      <c r="R29" s="18">
        <f>'Formato 6 a)'!D36</f>
        <v>40000</v>
      </c>
      <c r="S29" s="18">
        <f>'Formato 6 a)'!E36</f>
        <v>27525.24</v>
      </c>
      <c r="T29" s="18">
        <f>'Formato 6 a)'!F36</f>
        <v>27525.24</v>
      </c>
      <c r="U29" s="18">
        <f>'Formato 6 a)'!G36</f>
        <v>12474.759999999998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80000</v>
      </c>
      <c r="Q30" s="18">
        <f>'Formato 6 a)'!C37</f>
        <v>310951.78999999998</v>
      </c>
      <c r="R30" s="18">
        <f>'Formato 6 a)'!D37</f>
        <v>390951.79</v>
      </c>
      <c r="S30" s="18">
        <f>'Formato 6 a)'!E37</f>
        <v>378420.79</v>
      </c>
      <c r="T30" s="18">
        <f>'Formato 6 a)'!F37</f>
        <v>366094.79</v>
      </c>
      <c r="U30" s="18">
        <f>'Formato 6 a)'!G37</f>
        <v>12531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480000</v>
      </c>
      <c r="R31" s="18">
        <f>'Formato 6 a)'!D38</f>
        <v>480000</v>
      </c>
      <c r="S31" s="18">
        <f>'Formato 6 a)'!E38</f>
        <v>480000</v>
      </c>
      <c r="T31" s="18">
        <f>'Formato 6 a)'!F38</f>
        <v>480000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480000</v>
      </c>
      <c r="R34" s="18">
        <f>'Formato 6 a)'!D41</f>
        <v>480000</v>
      </c>
      <c r="S34" s="18">
        <f>'Formato 6 a)'!E41</f>
        <v>480000</v>
      </c>
      <c r="T34" s="18">
        <f>'Formato 6 a)'!F41</f>
        <v>480000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930000</v>
      </c>
      <c r="Q41" s="18">
        <f>'Formato 6 a)'!C48</f>
        <v>1803500</v>
      </c>
      <c r="R41" s="18">
        <f>'Formato 6 a)'!D48</f>
        <v>2733500</v>
      </c>
      <c r="S41" s="18">
        <f>'Formato 6 a)'!E48</f>
        <v>2613742.6</v>
      </c>
      <c r="T41" s="18">
        <f>'Formato 6 a)'!F48</f>
        <v>2613742.6</v>
      </c>
      <c r="U41" s="18">
        <f>'Formato 6 a)'!G48</f>
        <v>119757.39999999991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30000</v>
      </c>
      <c r="Q42" s="18">
        <f>'Formato 6 a)'!C49</f>
        <v>3500</v>
      </c>
      <c r="R42" s="18">
        <f>'Formato 6 a)'!D49</f>
        <v>33500</v>
      </c>
      <c r="S42" s="18">
        <f>'Formato 6 a)'!E49</f>
        <v>13387</v>
      </c>
      <c r="T42" s="18">
        <f>'Formato 6 a)'!F49</f>
        <v>13387</v>
      </c>
      <c r="U42" s="18">
        <f>'Formato 6 a)'!G49</f>
        <v>20113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900000</v>
      </c>
      <c r="Q49" s="18">
        <f>'Formato 6 a)'!C56</f>
        <v>1800000</v>
      </c>
      <c r="R49" s="18">
        <f>'Formato 6 a)'!D56</f>
        <v>2700000</v>
      </c>
      <c r="S49" s="18">
        <f>'Formato 6 a)'!E56</f>
        <v>2600355.6</v>
      </c>
      <c r="T49" s="18">
        <f>'Formato 6 a)'!F56</f>
        <v>2600355.6</v>
      </c>
      <c r="U49" s="18">
        <f>'Formato 6 a)'!G56</f>
        <v>99644.399999999907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875000</v>
      </c>
      <c r="Q51" s="18">
        <f>'Formato 6 a)'!C58</f>
        <v>1372894.2</v>
      </c>
      <c r="R51" s="18">
        <f>'Formato 6 a)'!D58</f>
        <v>2247894.2000000002</v>
      </c>
      <c r="S51" s="18">
        <f>'Formato 6 a)'!E58</f>
        <v>869049.18</v>
      </c>
      <c r="T51" s="18">
        <f>'Formato 6 a)'!F58</f>
        <v>406442.39</v>
      </c>
      <c r="U51" s="18">
        <f>'Formato 6 a)'!G58</f>
        <v>1378845.02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875000</v>
      </c>
      <c r="Q53" s="18">
        <f>'Formato 6 a)'!C60</f>
        <v>1372894.2</v>
      </c>
      <c r="R53" s="18">
        <f>'Formato 6 a)'!D60</f>
        <v>2247894.2000000002</v>
      </c>
      <c r="S53" s="18">
        <f>'Formato 6 a)'!E60</f>
        <v>869049.18</v>
      </c>
      <c r="T53" s="18">
        <f>'Formato 6 a)'!F60</f>
        <v>406442.39</v>
      </c>
      <c r="U53" s="18">
        <f>'Formato 6 a)'!G60</f>
        <v>1378845.02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1225860.48</v>
      </c>
      <c r="Q55" s="18">
        <f>'Formato 6 a)'!C62</f>
        <v>-1174060.07</v>
      </c>
      <c r="R55" s="18">
        <f>'Formato 6 a)'!D62</f>
        <v>51800.409999999916</v>
      </c>
      <c r="S55" s="18">
        <f>'Formato 6 a)'!E62</f>
        <v>0</v>
      </c>
      <c r="T55" s="18">
        <f>'Formato 6 a)'!F62</f>
        <v>0</v>
      </c>
      <c r="U55" s="18">
        <f>'Formato 6 a)'!G62</f>
        <v>51800.409999999916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1225860.48</v>
      </c>
      <c r="Q63" s="18">
        <f>'Formato 6 a)'!C70</f>
        <v>-1174060.07</v>
      </c>
      <c r="R63" s="18">
        <f>'Formato 6 a)'!D70</f>
        <v>51800.409999999916</v>
      </c>
      <c r="S63" s="18">
        <f>'Formato 6 a)'!E70</f>
        <v>0</v>
      </c>
      <c r="T63" s="18">
        <f>'Formato 6 a)'!F70</f>
        <v>0</v>
      </c>
      <c r="U63" s="18">
        <f>'Formato 6 a)'!G70</f>
        <v>51800.409999999916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1216428</v>
      </c>
      <c r="Q76">
        <f>'Formato 6 a)'!C84</f>
        <v>2000000</v>
      </c>
      <c r="R76">
        <f>'Formato 6 a)'!D84</f>
        <v>3216428</v>
      </c>
      <c r="S76">
        <f>'Formato 6 a)'!E84</f>
        <v>3215639</v>
      </c>
      <c r="T76">
        <f>'Formato 6 a)'!F84</f>
        <v>1216428</v>
      </c>
      <c r="U76">
        <f>'Formato 6 a)'!G84</f>
        <v>789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1216428</v>
      </c>
      <c r="Q77">
        <f>'Formato 6 a)'!C85</f>
        <v>0</v>
      </c>
      <c r="R77">
        <f>'Formato 6 a)'!D85</f>
        <v>1216428</v>
      </c>
      <c r="S77">
        <f>'Formato 6 a)'!E85</f>
        <v>1216428</v>
      </c>
      <c r="T77">
        <f>'Formato 6 a)'!F85</f>
        <v>1216428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1216428</v>
      </c>
      <c r="Q78">
        <f>'Formato 6 a)'!C86</f>
        <v>0</v>
      </c>
      <c r="R78">
        <f>'Formato 6 a)'!D86</f>
        <v>1216428</v>
      </c>
      <c r="S78">
        <f>'Formato 6 a)'!E86</f>
        <v>1216428</v>
      </c>
      <c r="T78">
        <f>'Formato 6 a)'!F86</f>
        <v>1216428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2000000</v>
      </c>
      <c r="R125">
        <f>'Formato 6 a)'!D133</f>
        <v>2000000</v>
      </c>
      <c r="S125">
        <f>'Formato 6 a)'!E133</f>
        <v>1999211</v>
      </c>
      <c r="T125">
        <f>'Formato 6 a)'!F133</f>
        <v>0</v>
      </c>
      <c r="U125">
        <f>'Formato 6 a)'!G133</f>
        <v>789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2000000</v>
      </c>
      <c r="R127">
        <f>'Formato 6 a)'!D135</f>
        <v>2000000</v>
      </c>
      <c r="S127">
        <f>'Formato 6 a)'!E135</f>
        <v>1999211</v>
      </c>
      <c r="T127">
        <f>'Formato 6 a)'!F135</f>
        <v>0</v>
      </c>
      <c r="U127">
        <f>'Formato 6 a)'!G135</f>
        <v>789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7838285.5</v>
      </c>
      <c r="Q150">
        <f>'Formato 6 a)'!C159</f>
        <v>5652894.2000000002</v>
      </c>
      <c r="R150">
        <f>'Formato 6 a)'!D159</f>
        <v>13491179.699999999</v>
      </c>
      <c r="S150">
        <f>'Formato 6 a)'!E159</f>
        <v>10811824.550000001</v>
      </c>
      <c r="T150">
        <f>'Formato 6 a)'!F159</f>
        <v>8108656.2000000002</v>
      </c>
      <c r="U150">
        <f>'Formato 6 a)'!G159</f>
        <v>2679355.1499999994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topLeftCell="A10" zoomScale="90" zoomScaleNormal="90" workbookViewId="0">
      <selection activeCell="B26" sqref="B26:G26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224" t="s">
        <v>3290</v>
      </c>
      <c r="B1" s="224"/>
      <c r="C1" s="224"/>
      <c r="D1" s="224"/>
      <c r="E1" s="224"/>
      <c r="F1" s="224"/>
      <c r="G1" s="224"/>
    </row>
    <row r="2" spans="1:7" x14ac:dyDescent="0.25">
      <c r="A2" s="205" t="str">
        <f>ENTE_PUBLICO_A</f>
        <v>INSTITUTO MUNICIPAL DE VIVIENDA DE DOLORES HIDALGO, CIN, GTO., Gobierno del Estado de Guanajuato (a)</v>
      </c>
      <c r="B2" s="206"/>
      <c r="C2" s="206"/>
      <c r="D2" s="206"/>
      <c r="E2" s="206"/>
      <c r="F2" s="206"/>
      <c r="G2" s="207"/>
    </row>
    <row r="3" spans="1:7" x14ac:dyDescent="0.25">
      <c r="A3" s="208" t="s">
        <v>277</v>
      </c>
      <c r="B3" s="209"/>
      <c r="C3" s="209"/>
      <c r="D3" s="209"/>
      <c r="E3" s="209"/>
      <c r="F3" s="209"/>
      <c r="G3" s="210"/>
    </row>
    <row r="4" spans="1:7" x14ac:dyDescent="0.25">
      <c r="A4" s="208" t="s">
        <v>431</v>
      </c>
      <c r="B4" s="209"/>
      <c r="C4" s="209"/>
      <c r="D4" s="209"/>
      <c r="E4" s="209"/>
      <c r="F4" s="209"/>
      <c r="G4" s="210"/>
    </row>
    <row r="5" spans="1:7" x14ac:dyDescent="0.25">
      <c r="A5" s="211" t="str">
        <f>TRIMESTRE</f>
        <v>Del 1 de enero al 31 de diciembre de 2019 (b)</v>
      </c>
      <c r="B5" s="212"/>
      <c r="C5" s="212"/>
      <c r="D5" s="212"/>
      <c r="E5" s="212"/>
      <c r="F5" s="212"/>
      <c r="G5" s="213"/>
    </row>
    <row r="6" spans="1:7" x14ac:dyDescent="0.25">
      <c r="A6" s="214" t="s">
        <v>118</v>
      </c>
      <c r="B6" s="215"/>
      <c r="C6" s="215"/>
      <c r="D6" s="215"/>
      <c r="E6" s="215"/>
      <c r="F6" s="215"/>
      <c r="G6" s="216"/>
    </row>
    <row r="7" spans="1:7" x14ac:dyDescent="0.25">
      <c r="A7" s="220" t="s">
        <v>0</v>
      </c>
      <c r="B7" s="222" t="s">
        <v>279</v>
      </c>
      <c r="C7" s="222"/>
      <c r="D7" s="222"/>
      <c r="E7" s="222"/>
      <c r="F7" s="222"/>
      <c r="G7" s="226" t="s">
        <v>280</v>
      </c>
    </row>
    <row r="8" spans="1:7" ht="30" x14ac:dyDescent="0.25">
      <c r="A8" s="221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225"/>
    </row>
    <row r="9" spans="1:7" x14ac:dyDescent="0.25">
      <c r="A9" s="52" t="s">
        <v>440</v>
      </c>
      <c r="B9" s="59">
        <f>SUM(B10:GASTO_NE_FIN_01)</f>
        <v>6621857.5</v>
      </c>
      <c r="C9" s="59">
        <f>SUM(C10:GASTO_NE_FIN_02)</f>
        <v>3652894.2</v>
      </c>
      <c r="D9" s="59">
        <f>SUM(D10:GASTO_NE_FIN_03)</f>
        <v>10274751.699999999</v>
      </c>
      <c r="E9" s="59">
        <f>SUM(E10:GASTO_NE_FIN_04)</f>
        <v>7596185.5499999998</v>
      </c>
      <c r="F9" s="59">
        <f>SUM(F10:GASTO_NE_FIN_05)</f>
        <v>6892228.2000000002</v>
      </c>
      <c r="G9" s="59">
        <f>SUM(G10:GASTO_NE_FIN_06)</f>
        <v>2678566.1500000004</v>
      </c>
    </row>
    <row r="10" spans="1:7" s="24" customFormat="1" ht="14.25" customHeight="1" x14ac:dyDescent="0.25">
      <c r="A10" s="144" t="s">
        <v>432</v>
      </c>
      <c r="B10" s="182">
        <v>6621857.5</v>
      </c>
      <c r="C10" s="182">
        <v>0</v>
      </c>
      <c r="D10" s="181">
        <v>6621857.5</v>
      </c>
      <c r="E10" s="182">
        <v>7596185.5499999998</v>
      </c>
      <c r="F10" s="182">
        <v>6892228.2000000002</v>
      </c>
      <c r="G10" s="181">
        <v>-974328.04999999981</v>
      </c>
    </row>
    <row r="11" spans="1:7" s="24" customFormat="1" ht="14.25" customHeight="1" x14ac:dyDescent="0.25">
      <c r="A11" s="144" t="s">
        <v>433</v>
      </c>
      <c r="B11" s="182">
        <v>0</v>
      </c>
      <c r="C11" s="182">
        <v>3652894.2</v>
      </c>
      <c r="D11" s="181">
        <v>3652894.2</v>
      </c>
      <c r="E11" s="182">
        <v>0</v>
      </c>
      <c r="F11" s="182">
        <v>0</v>
      </c>
      <c r="G11" s="181">
        <v>3652894.2</v>
      </c>
    </row>
    <row r="12" spans="1:7" s="24" customFormat="1" ht="14.25" customHeight="1" x14ac:dyDescent="0.25">
      <c r="A12" s="144" t="s">
        <v>434</v>
      </c>
      <c r="B12" s="181"/>
      <c r="C12" s="181"/>
      <c r="D12" s="181">
        <v>0</v>
      </c>
      <c r="E12" s="181"/>
      <c r="F12" s="181"/>
      <c r="G12" s="181">
        <v>0</v>
      </c>
    </row>
    <row r="13" spans="1:7" s="24" customFormat="1" ht="14.25" customHeight="1" x14ac:dyDescent="0.25">
      <c r="A13" s="144" t="s">
        <v>435</v>
      </c>
      <c r="B13" s="181"/>
      <c r="C13" s="181"/>
      <c r="D13" s="181">
        <v>0</v>
      </c>
      <c r="E13" s="181"/>
      <c r="F13" s="181"/>
      <c r="G13" s="181">
        <v>0</v>
      </c>
    </row>
    <row r="14" spans="1:7" s="24" customFormat="1" ht="14.25" customHeight="1" x14ac:dyDescent="0.25">
      <c r="A14" s="144" t="s">
        <v>436</v>
      </c>
      <c r="B14" s="181"/>
      <c r="C14" s="181"/>
      <c r="D14" s="181">
        <v>0</v>
      </c>
      <c r="E14" s="181"/>
      <c r="F14" s="181"/>
      <c r="G14" s="181">
        <v>0</v>
      </c>
    </row>
    <row r="15" spans="1:7" s="24" customFormat="1" ht="14.25" customHeight="1" x14ac:dyDescent="0.25">
      <c r="A15" s="144" t="s">
        <v>437</v>
      </c>
      <c r="B15" s="181"/>
      <c r="C15" s="181"/>
      <c r="D15" s="181">
        <v>0</v>
      </c>
      <c r="E15" s="181"/>
      <c r="F15" s="181"/>
      <c r="G15" s="181">
        <v>0</v>
      </c>
    </row>
    <row r="16" spans="1:7" s="24" customFormat="1" ht="14.25" customHeight="1" x14ac:dyDescent="0.25">
      <c r="A16" s="144" t="s">
        <v>438</v>
      </c>
      <c r="B16" s="181"/>
      <c r="C16" s="181"/>
      <c r="D16" s="181">
        <v>0</v>
      </c>
      <c r="E16" s="181"/>
      <c r="F16" s="181"/>
      <c r="G16" s="181">
        <v>0</v>
      </c>
    </row>
    <row r="17" spans="1:7" s="24" customFormat="1" ht="14.25" customHeight="1" x14ac:dyDescent="0.25">
      <c r="A17" s="144" t="s">
        <v>439</v>
      </c>
      <c r="B17" s="181"/>
      <c r="C17" s="181"/>
      <c r="D17" s="181">
        <v>0</v>
      </c>
      <c r="E17" s="181"/>
      <c r="F17" s="181"/>
      <c r="G17" s="181">
        <v>0</v>
      </c>
    </row>
    <row r="18" spans="1:7" x14ac:dyDescent="0.2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x14ac:dyDescent="0.25">
      <c r="A19" s="55" t="s">
        <v>441</v>
      </c>
      <c r="B19" s="61">
        <f>SUM(B20:GASTO_E_FIN_01)</f>
        <v>1216428</v>
      </c>
      <c r="C19" s="61">
        <f>SUM(C20:GASTO_E_FIN_02)</f>
        <v>2000000</v>
      </c>
      <c r="D19" s="61">
        <f>SUM(D20:GASTO_E_FIN_03)</f>
        <v>3216428</v>
      </c>
      <c r="E19" s="61">
        <f>SUM(E20:GASTO_E_FIN_04)</f>
        <v>3215639</v>
      </c>
      <c r="F19" s="61">
        <f>SUM(F20:GASTO_E_FIN_05)</f>
        <v>1216428</v>
      </c>
      <c r="G19" s="61">
        <f>SUM(G20:GASTO_E_FIN_06)</f>
        <v>789</v>
      </c>
    </row>
    <row r="20" spans="1:7" s="24" customFormat="1" x14ac:dyDescent="0.25">
      <c r="A20" s="144" t="s">
        <v>432</v>
      </c>
      <c r="B20" s="184">
        <v>1216428</v>
      </c>
      <c r="C20" s="184">
        <v>2000000</v>
      </c>
      <c r="D20" s="183">
        <v>3216428</v>
      </c>
      <c r="E20" s="184">
        <v>3215639</v>
      </c>
      <c r="F20" s="184">
        <v>1216428</v>
      </c>
      <c r="G20" s="183">
        <v>789</v>
      </c>
    </row>
    <row r="21" spans="1:7" s="24" customFormat="1" x14ac:dyDescent="0.25">
      <c r="A21" s="144" t="s">
        <v>433</v>
      </c>
      <c r="B21" s="185"/>
      <c r="C21" s="185"/>
      <c r="D21" s="185">
        <v>0</v>
      </c>
      <c r="E21" s="185"/>
      <c r="F21" s="185"/>
      <c r="G21" s="185">
        <v>0</v>
      </c>
    </row>
    <row r="22" spans="1:7" s="24" customFormat="1" x14ac:dyDescent="0.25">
      <c r="A22" s="144" t="s">
        <v>434</v>
      </c>
      <c r="B22" s="185"/>
      <c r="C22" s="185"/>
      <c r="D22" s="185">
        <v>0</v>
      </c>
      <c r="E22" s="185"/>
      <c r="F22" s="185"/>
      <c r="G22" s="185">
        <v>0</v>
      </c>
    </row>
    <row r="23" spans="1:7" s="24" customFormat="1" x14ac:dyDescent="0.25">
      <c r="A23" s="144" t="s">
        <v>435</v>
      </c>
      <c r="B23" s="185"/>
      <c r="C23" s="185"/>
      <c r="D23" s="185">
        <v>0</v>
      </c>
      <c r="E23" s="185"/>
      <c r="F23" s="185"/>
      <c r="G23" s="185">
        <v>0</v>
      </c>
    </row>
    <row r="24" spans="1:7" s="24" customFormat="1" x14ac:dyDescent="0.25">
      <c r="A24" s="144" t="s">
        <v>436</v>
      </c>
      <c r="B24" s="186"/>
      <c r="C24" s="186"/>
      <c r="D24" s="186">
        <v>0</v>
      </c>
      <c r="E24" s="186"/>
      <c r="F24" s="186"/>
      <c r="G24" s="186">
        <v>0</v>
      </c>
    </row>
    <row r="25" spans="1:7" s="24" customFormat="1" x14ac:dyDescent="0.25">
      <c r="A25" s="144" t="s">
        <v>437</v>
      </c>
      <c r="B25" s="186"/>
      <c r="C25" s="186"/>
      <c r="D25" s="186">
        <v>0</v>
      </c>
      <c r="E25" s="186"/>
      <c r="F25" s="186"/>
      <c r="G25" s="186">
        <v>0</v>
      </c>
    </row>
    <row r="26" spans="1:7" s="24" customFormat="1" x14ac:dyDescent="0.25">
      <c r="A26" s="144" t="s">
        <v>438</v>
      </c>
      <c r="B26" s="186"/>
      <c r="C26" s="186"/>
      <c r="D26" s="186">
        <v>0</v>
      </c>
      <c r="E26" s="186"/>
      <c r="F26" s="186"/>
      <c r="G26" s="186">
        <v>0</v>
      </c>
    </row>
    <row r="27" spans="1:7" s="24" customFormat="1" x14ac:dyDescent="0.25">
      <c r="A27" s="144" t="s">
        <v>439</v>
      </c>
      <c r="B27" s="60"/>
      <c r="C27" s="60"/>
      <c r="D27" s="60"/>
      <c r="E27" s="60"/>
      <c r="F27" s="60"/>
      <c r="G27" s="60"/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7838285.5</v>
      </c>
      <c r="C29" s="61">
        <f>GASTO_NE_T2+GASTO_E_T2</f>
        <v>5652894.2000000002</v>
      </c>
      <c r="D29" s="61">
        <f>GASTO_NE_T3+GASTO_E_T3</f>
        <v>13491179.699999999</v>
      </c>
      <c r="E29" s="61">
        <f>GASTO_NE_T4+GASTO_E_T4</f>
        <v>10811824.550000001</v>
      </c>
      <c r="F29" s="61">
        <f>GASTO_NE_T5+GASTO_E_T5</f>
        <v>8108656.2000000002</v>
      </c>
      <c r="G29" s="61">
        <f>GASTO_NE_T6+GASTO_E_T6</f>
        <v>2679355.1500000004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idden="1" x14ac:dyDescent="0.2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6621857.5</v>
      </c>
      <c r="Q2" s="18">
        <f>GASTO_NE_T2</f>
        <v>3652894.2</v>
      </c>
      <c r="R2" s="18">
        <f>GASTO_NE_T3</f>
        <v>10274751.699999999</v>
      </c>
      <c r="S2" s="18">
        <f>GASTO_NE_T4</f>
        <v>7596185.5499999998</v>
      </c>
      <c r="T2" s="18">
        <f>GASTO_NE_T5</f>
        <v>6892228.2000000002</v>
      </c>
      <c r="U2" s="18">
        <f>GASTO_NE_T6</f>
        <v>2678566.1500000004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1216428</v>
      </c>
      <c r="Q3" s="18">
        <f>GASTO_E_T2</f>
        <v>2000000</v>
      </c>
      <c r="R3" s="18">
        <f>GASTO_E_T3</f>
        <v>3216428</v>
      </c>
      <c r="S3" s="18">
        <f>GASTO_E_T4</f>
        <v>3215639</v>
      </c>
      <c r="T3" s="18">
        <f>GASTO_E_T5</f>
        <v>1216428</v>
      </c>
      <c r="U3" s="18">
        <f>GASTO_E_T6</f>
        <v>789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7838285.5</v>
      </c>
      <c r="Q4" s="18">
        <f>TOTAL_E_T2</f>
        <v>5652894.2000000002</v>
      </c>
      <c r="R4" s="18">
        <f>TOTAL_E_T3</f>
        <v>13491179.699999999</v>
      </c>
      <c r="S4" s="18">
        <f>TOTAL_E_T4</f>
        <v>10811824.550000001</v>
      </c>
      <c r="T4" s="18">
        <f>TOTAL_E_T5</f>
        <v>8108656.2000000002</v>
      </c>
      <c r="U4" s="18">
        <f>TOTAL_E_T6</f>
        <v>2679355.1500000004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topLeftCell="A55" zoomScale="90" zoomScaleNormal="90" workbookViewId="0">
      <selection activeCell="B77" sqref="B77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230" t="s">
        <v>3289</v>
      </c>
      <c r="B1" s="231"/>
      <c r="C1" s="231"/>
      <c r="D1" s="231"/>
      <c r="E1" s="231"/>
      <c r="F1" s="231"/>
      <c r="G1" s="231"/>
    </row>
    <row r="2" spans="1:7" x14ac:dyDescent="0.25">
      <c r="A2" s="205" t="str">
        <f>ENTE_PUBLICO_A</f>
        <v>INSTITUTO MUNICIPAL DE VIVIENDA DE DOLORES HIDALGO, CIN, GTO., Gobierno del Estado de Guanajuato (a)</v>
      </c>
      <c r="B2" s="206"/>
      <c r="C2" s="206"/>
      <c r="D2" s="206"/>
      <c r="E2" s="206"/>
      <c r="F2" s="206"/>
      <c r="G2" s="207"/>
    </row>
    <row r="3" spans="1:7" x14ac:dyDescent="0.25">
      <c r="A3" s="208" t="s">
        <v>396</v>
      </c>
      <c r="B3" s="209"/>
      <c r="C3" s="209"/>
      <c r="D3" s="209"/>
      <c r="E3" s="209"/>
      <c r="F3" s="209"/>
      <c r="G3" s="210"/>
    </row>
    <row r="4" spans="1:7" x14ac:dyDescent="0.25">
      <c r="A4" s="208" t="s">
        <v>397</v>
      </c>
      <c r="B4" s="209"/>
      <c r="C4" s="209"/>
      <c r="D4" s="209"/>
      <c r="E4" s="209"/>
      <c r="F4" s="209"/>
      <c r="G4" s="210"/>
    </row>
    <row r="5" spans="1:7" x14ac:dyDescent="0.25">
      <c r="A5" s="211" t="str">
        <f>TRIMESTRE</f>
        <v>Del 1 de enero al 31 de diciembre de 2019 (b)</v>
      </c>
      <c r="B5" s="212"/>
      <c r="C5" s="212"/>
      <c r="D5" s="212"/>
      <c r="E5" s="212"/>
      <c r="F5" s="212"/>
      <c r="G5" s="213"/>
    </row>
    <row r="6" spans="1:7" x14ac:dyDescent="0.25">
      <c r="A6" s="214" t="s">
        <v>118</v>
      </c>
      <c r="B6" s="215"/>
      <c r="C6" s="215"/>
      <c r="D6" s="215"/>
      <c r="E6" s="215"/>
      <c r="F6" s="215"/>
      <c r="G6" s="216"/>
    </row>
    <row r="7" spans="1:7" x14ac:dyDescent="0.25">
      <c r="A7" s="209" t="s">
        <v>0</v>
      </c>
      <c r="B7" s="214" t="s">
        <v>279</v>
      </c>
      <c r="C7" s="215"/>
      <c r="D7" s="215"/>
      <c r="E7" s="215"/>
      <c r="F7" s="216"/>
      <c r="G7" s="226" t="s">
        <v>3286</v>
      </c>
    </row>
    <row r="8" spans="1:7" ht="30.75" customHeight="1" x14ac:dyDescent="0.25">
      <c r="A8" s="209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225"/>
    </row>
    <row r="9" spans="1:7" x14ac:dyDescent="0.25">
      <c r="A9" s="52" t="s">
        <v>363</v>
      </c>
      <c r="B9" s="70">
        <f>SUM(B10,B19,B27,B37)</f>
        <v>6621857.5</v>
      </c>
      <c r="C9" s="70">
        <f t="shared" ref="C9:G9" si="0">SUM(C10,C19,C27,C37)</f>
        <v>3652894.2</v>
      </c>
      <c r="D9" s="70">
        <f t="shared" si="0"/>
        <v>10274751.699999999</v>
      </c>
      <c r="E9" s="70">
        <f t="shared" si="0"/>
        <v>7596185.5499999998</v>
      </c>
      <c r="F9" s="70">
        <f t="shared" si="0"/>
        <v>6892228.2000000002</v>
      </c>
      <c r="G9" s="70">
        <f t="shared" si="0"/>
        <v>2678566.1499999994</v>
      </c>
    </row>
    <row r="10" spans="1:7" x14ac:dyDescent="0.2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187"/>
      <c r="C11" s="187"/>
      <c r="D11" s="187">
        <v>0</v>
      </c>
      <c r="E11" s="187"/>
      <c r="F11" s="187"/>
      <c r="G11" s="187">
        <v>0</v>
      </c>
    </row>
    <row r="12" spans="1:7" ht="14.25" customHeight="1" x14ac:dyDescent="0.25">
      <c r="A12" s="63" t="s">
        <v>366</v>
      </c>
      <c r="B12" s="187"/>
      <c r="C12" s="187"/>
      <c r="D12" s="187">
        <v>0</v>
      </c>
      <c r="E12" s="187"/>
      <c r="F12" s="187"/>
      <c r="G12" s="187">
        <v>0</v>
      </c>
    </row>
    <row r="13" spans="1:7" x14ac:dyDescent="0.25">
      <c r="A13" s="63" t="s">
        <v>367</v>
      </c>
      <c r="B13" s="187"/>
      <c r="C13" s="187"/>
      <c r="D13" s="187">
        <v>0</v>
      </c>
      <c r="E13" s="187"/>
      <c r="F13" s="187"/>
      <c r="G13" s="187">
        <v>0</v>
      </c>
    </row>
    <row r="14" spans="1:7" ht="14.25" customHeight="1" x14ac:dyDescent="0.25">
      <c r="A14" s="63" t="s">
        <v>368</v>
      </c>
      <c r="B14" s="187"/>
      <c r="C14" s="187"/>
      <c r="D14" s="187">
        <v>0</v>
      </c>
      <c r="E14" s="187"/>
      <c r="F14" s="187"/>
      <c r="G14" s="187">
        <v>0</v>
      </c>
    </row>
    <row r="15" spans="1:7" ht="14.25" customHeight="1" x14ac:dyDescent="0.25">
      <c r="A15" s="63" t="s">
        <v>369</v>
      </c>
      <c r="B15" s="187"/>
      <c r="C15" s="187"/>
      <c r="D15" s="187">
        <v>0</v>
      </c>
      <c r="E15" s="187"/>
      <c r="F15" s="187"/>
      <c r="G15" s="187">
        <v>0</v>
      </c>
    </row>
    <row r="16" spans="1:7" ht="14.25" customHeight="1" x14ac:dyDescent="0.25">
      <c r="A16" s="63" t="s">
        <v>370</v>
      </c>
      <c r="B16" s="187"/>
      <c r="C16" s="187"/>
      <c r="D16" s="187">
        <v>0</v>
      </c>
      <c r="E16" s="187"/>
      <c r="F16" s="187"/>
      <c r="G16" s="187">
        <v>0</v>
      </c>
    </row>
    <row r="17" spans="1:7" x14ac:dyDescent="0.25">
      <c r="A17" s="63" t="s">
        <v>371</v>
      </c>
      <c r="B17" s="187"/>
      <c r="C17" s="187"/>
      <c r="D17" s="187">
        <v>0</v>
      </c>
      <c r="E17" s="187"/>
      <c r="F17" s="187"/>
      <c r="G17" s="187">
        <v>0</v>
      </c>
    </row>
    <row r="18" spans="1:7" ht="14.25" customHeight="1" x14ac:dyDescent="0.25">
      <c r="A18" s="63" t="s">
        <v>372</v>
      </c>
      <c r="B18" s="187"/>
      <c r="C18" s="187"/>
      <c r="D18" s="187">
        <v>0</v>
      </c>
      <c r="E18" s="187"/>
      <c r="F18" s="187"/>
      <c r="G18" s="187">
        <v>0</v>
      </c>
    </row>
    <row r="19" spans="1:7" x14ac:dyDescent="0.25">
      <c r="A19" s="53" t="s">
        <v>373</v>
      </c>
      <c r="B19" s="71">
        <f>SUM(B20:B26)</f>
        <v>6621857.5</v>
      </c>
      <c r="C19" s="71">
        <f t="shared" ref="C19:F19" si="2">SUM(C20:C26)</f>
        <v>3652894.2</v>
      </c>
      <c r="D19" s="71">
        <f t="shared" si="2"/>
        <v>10274751.699999999</v>
      </c>
      <c r="E19" s="71">
        <f t="shared" si="2"/>
        <v>7596185.5499999998</v>
      </c>
      <c r="F19" s="71">
        <f t="shared" si="2"/>
        <v>6892228.2000000002</v>
      </c>
      <c r="G19" s="71">
        <f>SUM(G20:G26)</f>
        <v>2678566.1499999994</v>
      </c>
    </row>
    <row r="20" spans="1:7" x14ac:dyDescent="0.25">
      <c r="A20" s="63" t="s">
        <v>374</v>
      </c>
      <c r="B20" s="188"/>
      <c r="C20" s="188"/>
      <c r="D20" s="188">
        <v>0</v>
      </c>
      <c r="E20" s="188"/>
      <c r="F20" s="188"/>
      <c r="G20" s="188">
        <v>0</v>
      </c>
    </row>
    <row r="21" spans="1:7" x14ac:dyDescent="0.25">
      <c r="A21" s="63" t="s">
        <v>375</v>
      </c>
      <c r="B21" s="189">
        <v>6621857.5</v>
      </c>
      <c r="C21" s="189">
        <v>3652894.2</v>
      </c>
      <c r="D21" s="188">
        <v>10274751.699999999</v>
      </c>
      <c r="E21" s="189">
        <v>7596185.5499999998</v>
      </c>
      <c r="F21" s="189">
        <v>6892228.2000000002</v>
      </c>
      <c r="G21" s="188">
        <v>2678566.1499999994</v>
      </c>
    </row>
    <row r="22" spans="1:7" x14ac:dyDescent="0.25">
      <c r="A22" s="63" t="s">
        <v>376</v>
      </c>
      <c r="B22" s="188"/>
      <c r="C22" s="188"/>
      <c r="D22" s="188">
        <v>0</v>
      </c>
      <c r="E22" s="188"/>
      <c r="F22" s="188"/>
      <c r="G22" s="188">
        <v>0</v>
      </c>
    </row>
    <row r="23" spans="1:7" x14ac:dyDescent="0.25">
      <c r="A23" s="63" t="s">
        <v>377</v>
      </c>
      <c r="B23" s="188"/>
      <c r="C23" s="188"/>
      <c r="D23" s="188">
        <v>0</v>
      </c>
      <c r="E23" s="188"/>
      <c r="F23" s="188"/>
      <c r="G23" s="188">
        <v>0</v>
      </c>
    </row>
    <row r="24" spans="1:7" x14ac:dyDescent="0.25">
      <c r="A24" s="63" t="s">
        <v>378</v>
      </c>
      <c r="B24" s="188"/>
      <c r="C24" s="188"/>
      <c r="D24" s="188">
        <v>0</v>
      </c>
      <c r="E24" s="188"/>
      <c r="F24" s="188"/>
      <c r="G24" s="188">
        <v>0</v>
      </c>
    </row>
    <row r="25" spans="1:7" x14ac:dyDescent="0.25">
      <c r="A25" s="63" t="s">
        <v>379</v>
      </c>
      <c r="B25" s="188"/>
      <c r="C25" s="188"/>
      <c r="D25" s="188">
        <v>0</v>
      </c>
      <c r="E25" s="188"/>
      <c r="F25" s="188"/>
      <c r="G25" s="188">
        <v>0</v>
      </c>
    </row>
    <row r="26" spans="1:7" x14ac:dyDescent="0.25">
      <c r="A26" s="63" t="s">
        <v>380</v>
      </c>
      <c r="B26" s="188"/>
      <c r="C26" s="188"/>
      <c r="D26" s="188">
        <v>0</v>
      </c>
      <c r="E26" s="188"/>
      <c r="F26" s="188"/>
      <c r="G26" s="188"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 x14ac:dyDescent="0.25">
      <c r="A28" s="69" t="s">
        <v>382</v>
      </c>
      <c r="B28" s="190"/>
      <c r="C28" s="190"/>
      <c r="D28" s="190">
        <v>0</v>
      </c>
      <c r="E28" s="190"/>
      <c r="F28" s="190"/>
      <c r="G28" s="190">
        <v>0</v>
      </c>
    </row>
    <row r="29" spans="1:7" x14ac:dyDescent="0.25">
      <c r="A29" s="63" t="s">
        <v>383</v>
      </c>
      <c r="B29" s="190"/>
      <c r="C29" s="190"/>
      <c r="D29" s="190">
        <v>0</v>
      </c>
      <c r="E29" s="190"/>
      <c r="F29" s="190"/>
      <c r="G29" s="190">
        <v>0</v>
      </c>
    </row>
    <row r="30" spans="1:7" x14ac:dyDescent="0.25">
      <c r="A30" s="63" t="s">
        <v>384</v>
      </c>
      <c r="B30" s="190"/>
      <c r="C30" s="190"/>
      <c r="D30" s="190">
        <v>0</v>
      </c>
      <c r="E30" s="190"/>
      <c r="F30" s="190"/>
      <c r="G30" s="190">
        <v>0</v>
      </c>
    </row>
    <row r="31" spans="1:7" x14ac:dyDescent="0.25">
      <c r="A31" s="63" t="s">
        <v>385</v>
      </c>
      <c r="B31" s="190"/>
      <c r="C31" s="190"/>
      <c r="D31" s="190">
        <v>0</v>
      </c>
      <c r="E31" s="190"/>
      <c r="F31" s="190"/>
      <c r="G31" s="190">
        <v>0</v>
      </c>
    </row>
    <row r="32" spans="1:7" x14ac:dyDescent="0.25">
      <c r="A32" s="63" t="s">
        <v>386</v>
      </c>
      <c r="B32" s="190"/>
      <c r="C32" s="190"/>
      <c r="D32" s="190">
        <v>0</v>
      </c>
      <c r="E32" s="190"/>
      <c r="F32" s="190"/>
      <c r="G32" s="190">
        <v>0</v>
      </c>
    </row>
    <row r="33" spans="1:7" x14ac:dyDescent="0.25">
      <c r="A33" s="63" t="s">
        <v>387</v>
      </c>
      <c r="B33" s="190"/>
      <c r="C33" s="190"/>
      <c r="D33" s="190">
        <v>0</v>
      </c>
      <c r="E33" s="190"/>
      <c r="F33" s="190"/>
      <c r="G33" s="190">
        <v>0</v>
      </c>
    </row>
    <row r="34" spans="1:7" x14ac:dyDescent="0.25">
      <c r="A34" s="63" t="s">
        <v>388</v>
      </c>
      <c r="B34" s="190"/>
      <c r="C34" s="190"/>
      <c r="D34" s="190">
        <v>0</v>
      </c>
      <c r="E34" s="190"/>
      <c r="F34" s="190"/>
      <c r="G34" s="190">
        <v>0</v>
      </c>
    </row>
    <row r="35" spans="1:7" x14ac:dyDescent="0.25">
      <c r="A35" s="63" t="s">
        <v>389</v>
      </c>
      <c r="B35" s="190"/>
      <c r="C35" s="190"/>
      <c r="D35" s="190">
        <v>0</v>
      </c>
      <c r="E35" s="190"/>
      <c r="F35" s="190"/>
      <c r="G35" s="190">
        <v>0</v>
      </c>
    </row>
    <row r="36" spans="1:7" x14ac:dyDescent="0.25">
      <c r="A36" s="63" t="s">
        <v>390</v>
      </c>
      <c r="B36" s="190"/>
      <c r="C36" s="190"/>
      <c r="D36" s="190">
        <v>0</v>
      </c>
      <c r="E36" s="190"/>
      <c r="F36" s="190"/>
      <c r="G36" s="190"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 x14ac:dyDescent="0.25">
      <c r="A38" s="69" t="s">
        <v>391</v>
      </c>
      <c r="B38" s="191"/>
      <c r="C38" s="191"/>
      <c r="D38" s="191">
        <v>0</v>
      </c>
      <c r="E38" s="191"/>
      <c r="F38" s="191"/>
      <c r="G38" s="191">
        <v>0</v>
      </c>
    </row>
    <row r="39" spans="1:7" ht="30" x14ac:dyDescent="0.25">
      <c r="A39" s="69" t="s">
        <v>392</v>
      </c>
      <c r="B39" s="191"/>
      <c r="C39" s="191"/>
      <c r="D39" s="191">
        <v>0</v>
      </c>
      <c r="E39" s="191"/>
      <c r="F39" s="191"/>
      <c r="G39" s="191">
        <v>0</v>
      </c>
    </row>
    <row r="40" spans="1:7" x14ac:dyDescent="0.25">
      <c r="A40" s="69" t="s">
        <v>393</v>
      </c>
      <c r="B40" s="191"/>
      <c r="C40" s="191"/>
      <c r="D40" s="191">
        <v>0</v>
      </c>
      <c r="E40" s="191"/>
      <c r="F40" s="191"/>
      <c r="G40" s="191">
        <v>0</v>
      </c>
    </row>
    <row r="41" spans="1:7" x14ac:dyDescent="0.25">
      <c r="A41" s="69" t="s">
        <v>394</v>
      </c>
      <c r="B41" s="191"/>
      <c r="C41" s="191"/>
      <c r="D41" s="191">
        <v>0</v>
      </c>
      <c r="E41" s="191"/>
      <c r="F41" s="191"/>
      <c r="G41" s="191"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1216428</v>
      </c>
      <c r="C43" s="73">
        <f t="shared" ref="C43:G43" si="5">SUM(C44,C53,C61,C71)</f>
        <v>2000000</v>
      </c>
      <c r="D43" s="73">
        <f t="shared" si="5"/>
        <v>3216428</v>
      </c>
      <c r="E43" s="73">
        <f t="shared" si="5"/>
        <v>3215639</v>
      </c>
      <c r="F43" s="73">
        <f t="shared" si="5"/>
        <v>1216428</v>
      </c>
      <c r="G43" s="73">
        <f t="shared" si="5"/>
        <v>789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25">
      <c r="A45" s="69" t="s">
        <v>365</v>
      </c>
      <c r="B45" s="192"/>
      <c r="C45" s="192"/>
      <c r="D45" s="192">
        <v>0</v>
      </c>
      <c r="E45" s="192"/>
      <c r="F45" s="192"/>
      <c r="G45" s="192">
        <v>0</v>
      </c>
    </row>
    <row r="46" spans="1:7" x14ac:dyDescent="0.25">
      <c r="A46" s="69" t="s">
        <v>366</v>
      </c>
      <c r="B46" s="192"/>
      <c r="C46" s="192"/>
      <c r="D46" s="192">
        <v>0</v>
      </c>
      <c r="E46" s="192"/>
      <c r="F46" s="192"/>
      <c r="G46" s="192">
        <v>0</v>
      </c>
    </row>
    <row r="47" spans="1:7" x14ac:dyDescent="0.25">
      <c r="A47" s="69" t="s">
        <v>367</v>
      </c>
      <c r="B47" s="192"/>
      <c r="C47" s="192"/>
      <c r="D47" s="192">
        <v>0</v>
      </c>
      <c r="E47" s="192"/>
      <c r="F47" s="192"/>
      <c r="G47" s="192">
        <v>0</v>
      </c>
    </row>
    <row r="48" spans="1:7" x14ac:dyDescent="0.25">
      <c r="A48" s="69" t="s">
        <v>368</v>
      </c>
      <c r="B48" s="192"/>
      <c r="C48" s="192"/>
      <c r="D48" s="192">
        <v>0</v>
      </c>
      <c r="E48" s="192"/>
      <c r="F48" s="192"/>
      <c r="G48" s="192">
        <v>0</v>
      </c>
    </row>
    <row r="49" spans="1:7" x14ac:dyDescent="0.25">
      <c r="A49" s="69" t="s">
        <v>369</v>
      </c>
      <c r="B49" s="192"/>
      <c r="C49" s="192"/>
      <c r="D49" s="192">
        <v>0</v>
      </c>
      <c r="E49" s="192"/>
      <c r="F49" s="192"/>
      <c r="G49" s="192">
        <v>0</v>
      </c>
    </row>
    <row r="50" spans="1:7" x14ac:dyDescent="0.25">
      <c r="A50" s="69" t="s">
        <v>370</v>
      </c>
      <c r="B50" s="192"/>
      <c r="C50" s="192"/>
      <c r="D50" s="192">
        <v>0</v>
      </c>
      <c r="E50" s="192"/>
      <c r="F50" s="192"/>
      <c r="G50" s="192">
        <v>0</v>
      </c>
    </row>
    <row r="51" spans="1:7" x14ac:dyDescent="0.25">
      <c r="A51" s="69" t="s">
        <v>371</v>
      </c>
      <c r="B51" s="192"/>
      <c r="C51" s="192"/>
      <c r="D51" s="192">
        <v>0</v>
      </c>
      <c r="E51" s="192"/>
      <c r="F51" s="192"/>
      <c r="G51" s="192">
        <v>0</v>
      </c>
    </row>
    <row r="52" spans="1:7" x14ac:dyDescent="0.25">
      <c r="A52" s="69" t="s">
        <v>372</v>
      </c>
      <c r="B52" s="192"/>
      <c r="C52" s="192"/>
      <c r="D52" s="192">
        <v>0</v>
      </c>
      <c r="E52" s="192"/>
      <c r="F52" s="192"/>
      <c r="G52" s="192">
        <v>0</v>
      </c>
    </row>
    <row r="53" spans="1:7" x14ac:dyDescent="0.25">
      <c r="A53" s="53" t="s">
        <v>373</v>
      </c>
      <c r="B53" s="71">
        <f>SUM(B54:B60)</f>
        <v>1216428</v>
      </c>
      <c r="C53" s="71">
        <f t="shared" ref="C53:G53" si="7">SUM(C54:C60)</f>
        <v>2000000</v>
      </c>
      <c r="D53" s="71">
        <f t="shared" si="7"/>
        <v>3216428</v>
      </c>
      <c r="E53" s="71">
        <f t="shared" si="7"/>
        <v>3215639</v>
      </c>
      <c r="F53" s="71">
        <f t="shared" si="7"/>
        <v>1216428</v>
      </c>
      <c r="G53" s="71">
        <f t="shared" si="7"/>
        <v>789</v>
      </c>
    </row>
    <row r="54" spans="1:7" x14ac:dyDescent="0.25">
      <c r="A54" s="69" t="s">
        <v>374</v>
      </c>
      <c r="B54" s="193"/>
      <c r="C54" s="193"/>
      <c r="D54" s="193">
        <v>0</v>
      </c>
      <c r="E54" s="193"/>
      <c r="F54" s="193"/>
      <c r="G54" s="193">
        <v>0</v>
      </c>
    </row>
    <row r="55" spans="1:7" x14ac:dyDescent="0.25">
      <c r="A55" s="69" t="s">
        <v>375</v>
      </c>
      <c r="B55" s="194">
        <v>1216428</v>
      </c>
      <c r="C55" s="194">
        <v>2000000</v>
      </c>
      <c r="D55" s="193">
        <v>3216428</v>
      </c>
      <c r="E55" s="194">
        <v>3215639</v>
      </c>
      <c r="F55" s="194">
        <v>1216428</v>
      </c>
      <c r="G55" s="193">
        <v>789</v>
      </c>
    </row>
    <row r="56" spans="1:7" x14ac:dyDescent="0.25">
      <c r="A56" s="69" t="s">
        <v>376</v>
      </c>
      <c r="B56" s="193"/>
      <c r="C56" s="193"/>
      <c r="D56" s="193">
        <v>0</v>
      </c>
      <c r="E56" s="193"/>
      <c r="F56" s="193"/>
      <c r="G56" s="193">
        <v>0</v>
      </c>
    </row>
    <row r="57" spans="1:7" x14ac:dyDescent="0.25">
      <c r="A57" s="48" t="s">
        <v>377</v>
      </c>
      <c r="B57" s="193"/>
      <c r="C57" s="193"/>
      <c r="D57" s="193">
        <v>0</v>
      </c>
      <c r="E57" s="193"/>
      <c r="F57" s="193"/>
      <c r="G57" s="193">
        <v>0</v>
      </c>
    </row>
    <row r="58" spans="1:7" x14ac:dyDescent="0.25">
      <c r="A58" s="69" t="s">
        <v>378</v>
      </c>
      <c r="B58" s="193"/>
      <c r="C58" s="193"/>
      <c r="D58" s="193">
        <v>0</v>
      </c>
      <c r="E58" s="193"/>
      <c r="F58" s="193"/>
      <c r="G58" s="193">
        <v>0</v>
      </c>
    </row>
    <row r="59" spans="1:7" x14ac:dyDescent="0.25">
      <c r="A59" s="69" t="s">
        <v>379</v>
      </c>
      <c r="B59" s="193"/>
      <c r="C59" s="193"/>
      <c r="D59" s="193">
        <v>0</v>
      </c>
      <c r="E59" s="193"/>
      <c r="F59" s="193"/>
      <c r="G59" s="193">
        <v>0</v>
      </c>
    </row>
    <row r="60" spans="1:7" x14ac:dyDescent="0.25">
      <c r="A60" s="69" t="s">
        <v>380</v>
      </c>
      <c r="B60" s="193"/>
      <c r="C60" s="193"/>
      <c r="D60" s="193">
        <v>0</v>
      </c>
      <c r="E60" s="193"/>
      <c r="F60" s="193"/>
      <c r="G60" s="193"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 x14ac:dyDescent="0.25">
      <c r="A62" s="69" t="s">
        <v>382</v>
      </c>
      <c r="B62" s="195"/>
      <c r="C62" s="195"/>
      <c r="D62" s="195">
        <v>0</v>
      </c>
      <c r="E62" s="195"/>
      <c r="F62" s="195"/>
      <c r="G62" s="195">
        <v>0</v>
      </c>
    </row>
    <row r="63" spans="1:7" x14ac:dyDescent="0.25">
      <c r="A63" s="69" t="s">
        <v>383</v>
      </c>
      <c r="B63" s="195"/>
      <c r="C63" s="195"/>
      <c r="D63" s="195">
        <v>0</v>
      </c>
      <c r="E63" s="195"/>
      <c r="F63" s="195"/>
      <c r="G63" s="195">
        <v>0</v>
      </c>
    </row>
    <row r="64" spans="1:7" x14ac:dyDescent="0.25">
      <c r="A64" s="69" t="s">
        <v>384</v>
      </c>
      <c r="B64" s="195"/>
      <c r="C64" s="195"/>
      <c r="D64" s="195">
        <v>0</v>
      </c>
      <c r="E64" s="195"/>
      <c r="F64" s="195"/>
      <c r="G64" s="195">
        <v>0</v>
      </c>
    </row>
    <row r="65" spans="1:8" x14ac:dyDescent="0.25">
      <c r="A65" s="69" t="s">
        <v>385</v>
      </c>
      <c r="B65" s="195"/>
      <c r="C65" s="195"/>
      <c r="D65" s="195">
        <v>0</v>
      </c>
      <c r="E65" s="195"/>
      <c r="F65" s="195"/>
      <c r="G65" s="195">
        <v>0</v>
      </c>
    </row>
    <row r="66" spans="1:8" x14ac:dyDescent="0.25">
      <c r="A66" s="69" t="s">
        <v>386</v>
      </c>
      <c r="B66" s="195"/>
      <c r="C66" s="195"/>
      <c r="D66" s="195">
        <v>0</v>
      </c>
      <c r="E66" s="195"/>
      <c r="F66" s="195"/>
      <c r="G66" s="195">
        <v>0</v>
      </c>
    </row>
    <row r="67" spans="1:8" x14ac:dyDescent="0.25">
      <c r="A67" s="69" t="s">
        <v>387</v>
      </c>
      <c r="B67" s="195"/>
      <c r="C67" s="195"/>
      <c r="D67" s="195">
        <v>0</v>
      </c>
      <c r="E67" s="195"/>
      <c r="F67" s="195"/>
      <c r="G67" s="195">
        <v>0</v>
      </c>
    </row>
    <row r="68" spans="1:8" x14ac:dyDescent="0.25">
      <c r="A68" s="69" t="s">
        <v>388</v>
      </c>
      <c r="B68" s="195"/>
      <c r="C68" s="195"/>
      <c r="D68" s="195">
        <v>0</v>
      </c>
      <c r="E68" s="195"/>
      <c r="F68" s="195"/>
      <c r="G68" s="195">
        <v>0</v>
      </c>
    </row>
    <row r="69" spans="1:8" x14ac:dyDescent="0.25">
      <c r="A69" s="69" t="s">
        <v>389</v>
      </c>
      <c r="B69" s="195"/>
      <c r="C69" s="195"/>
      <c r="D69" s="195">
        <v>0</v>
      </c>
      <c r="E69" s="195"/>
      <c r="F69" s="195"/>
      <c r="G69" s="195">
        <v>0</v>
      </c>
    </row>
    <row r="70" spans="1:8" x14ac:dyDescent="0.25">
      <c r="A70" s="69" t="s">
        <v>390</v>
      </c>
      <c r="B70" s="195"/>
      <c r="C70" s="195"/>
      <c r="D70" s="195">
        <v>0</v>
      </c>
      <c r="E70" s="195"/>
      <c r="F70" s="195"/>
      <c r="G70" s="195"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9">SUM(C72:C75)</f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>SUM(G72:G75)</f>
        <v>0</v>
      </c>
    </row>
    <row r="72" spans="1:8" x14ac:dyDescent="0.25">
      <c r="A72" s="69" t="s">
        <v>391</v>
      </c>
      <c r="B72" s="196"/>
      <c r="C72" s="196"/>
      <c r="D72" s="196">
        <v>0</v>
      </c>
      <c r="E72" s="196"/>
      <c r="F72" s="196"/>
      <c r="G72" s="196">
        <v>0</v>
      </c>
    </row>
    <row r="73" spans="1:8" ht="30" x14ac:dyDescent="0.25">
      <c r="A73" s="69" t="s">
        <v>392</v>
      </c>
      <c r="B73" s="196"/>
      <c r="C73" s="196"/>
      <c r="D73" s="196">
        <v>0</v>
      </c>
      <c r="E73" s="196"/>
      <c r="F73" s="196"/>
      <c r="G73" s="196">
        <v>0</v>
      </c>
    </row>
    <row r="74" spans="1:8" x14ac:dyDescent="0.25">
      <c r="A74" s="69" t="s">
        <v>393</v>
      </c>
      <c r="B74" s="196"/>
      <c r="C74" s="196"/>
      <c r="D74" s="196">
        <v>0</v>
      </c>
      <c r="E74" s="196"/>
      <c r="F74" s="196"/>
      <c r="G74" s="196">
        <v>0</v>
      </c>
    </row>
    <row r="75" spans="1:8" x14ac:dyDescent="0.25">
      <c r="A75" s="69" t="s">
        <v>394</v>
      </c>
      <c r="B75" s="196"/>
      <c r="C75" s="196"/>
      <c r="D75" s="196">
        <v>0</v>
      </c>
      <c r="E75" s="196"/>
      <c r="F75" s="196"/>
      <c r="G75" s="196"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7838285.5</v>
      </c>
      <c r="C77" s="73">
        <f t="shared" ref="C77:F77" si="10">C43+C9</f>
        <v>5652894.2000000002</v>
      </c>
      <c r="D77" s="73">
        <f t="shared" si="10"/>
        <v>13491179.699999999</v>
      </c>
      <c r="E77" s="73">
        <f t="shared" si="10"/>
        <v>10811824.550000001</v>
      </c>
      <c r="F77" s="73">
        <f t="shared" si="10"/>
        <v>8108656.2000000002</v>
      </c>
      <c r="G77" s="73">
        <f>G43+G9</f>
        <v>2679355.1499999994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6621857.5</v>
      </c>
      <c r="Q2" s="18">
        <f>'Formato 6 c)'!C9</f>
        <v>3652894.2</v>
      </c>
      <c r="R2" s="18">
        <f>'Formato 6 c)'!D9</f>
        <v>10274751.699999999</v>
      </c>
      <c r="S2" s="18">
        <f>'Formato 6 c)'!E9</f>
        <v>7596185.5499999998</v>
      </c>
      <c r="T2" s="18">
        <f>'Formato 6 c)'!F9</f>
        <v>6892228.2000000002</v>
      </c>
      <c r="U2" s="18">
        <f>'Formato 6 c)'!G9</f>
        <v>2678566.1499999994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6621857.5</v>
      </c>
      <c r="Q12" s="18">
        <f>'Formato 6 c)'!C19</f>
        <v>3652894.2</v>
      </c>
      <c r="R12" s="18">
        <f>'Formato 6 c)'!D19</f>
        <v>10274751.699999999</v>
      </c>
      <c r="S12" s="18">
        <f>'Formato 6 c)'!E19</f>
        <v>7596185.5499999998</v>
      </c>
      <c r="T12" s="18">
        <f>'Formato 6 c)'!F19</f>
        <v>6892228.2000000002</v>
      </c>
      <c r="U12" s="18">
        <f>'Formato 6 c)'!G19</f>
        <v>2678566.1499999994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6621857.5</v>
      </c>
      <c r="Q14" s="18">
        <f>'Formato 6 c)'!C21</f>
        <v>3652894.2</v>
      </c>
      <c r="R14" s="18">
        <f>'Formato 6 c)'!D21</f>
        <v>10274751.699999999</v>
      </c>
      <c r="S14" s="18">
        <f>'Formato 6 c)'!E21</f>
        <v>7596185.5499999998</v>
      </c>
      <c r="T14" s="18">
        <f>'Formato 6 c)'!F21</f>
        <v>6892228.2000000002</v>
      </c>
      <c r="U14" s="18">
        <f>'Formato 6 c)'!G21</f>
        <v>2678566.1499999994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1216428</v>
      </c>
      <c r="Q35" s="18">
        <f>'Formato 6 c)'!C43</f>
        <v>2000000</v>
      </c>
      <c r="R35" s="18">
        <f>'Formato 6 c)'!D43</f>
        <v>3216428</v>
      </c>
      <c r="S35" s="18">
        <f>'Formato 6 c)'!E43</f>
        <v>3215639</v>
      </c>
      <c r="T35" s="18">
        <f>'Formato 6 c)'!F43</f>
        <v>1216428</v>
      </c>
      <c r="U35" s="18">
        <f>'Formato 6 c)'!G43</f>
        <v>789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1216428</v>
      </c>
      <c r="Q45" s="18">
        <f>'Formato 6 c)'!C53</f>
        <v>2000000</v>
      </c>
      <c r="R45" s="18">
        <f>'Formato 6 c)'!D53</f>
        <v>3216428</v>
      </c>
      <c r="S45" s="18">
        <f>'Formato 6 c)'!E53</f>
        <v>3215639</v>
      </c>
      <c r="T45" s="18">
        <f>'Formato 6 c)'!F53</f>
        <v>1216428</v>
      </c>
      <c r="U45" s="18">
        <f>'Formato 6 c)'!G53</f>
        <v>789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1216428</v>
      </c>
      <c r="Q47" s="18">
        <f>'Formato 6 c)'!C55</f>
        <v>2000000</v>
      </c>
      <c r="R47" s="18">
        <f>'Formato 6 c)'!D55</f>
        <v>3216428</v>
      </c>
      <c r="S47" s="18">
        <f>'Formato 6 c)'!E55</f>
        <v>3215639</v>
      </c>
      <c r="T47" s="18">
        <f>'Formato 6 c)'!F55</f>
        <v>1216428</v>
      </c>
      <c r="U47" s="18">
        <f>'Formato 6 c)'!G55</f>
        <v>789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7838285.5</v>
      </c>
      <c r="Q68" s="18">
        <f>'Formato 6 c)'!C77</f>
        <v>5652894.2000000002</v>
      </c>
      <c r="R68" s="18">
        <f>'Formato 6 c)'!D77</f>
        <v>13491179.699999999</v>
      </c>
      <c r="S68" s="18">
        <f>'Formato 6 c)'!E77</f>
        <v>10811824.550000001</v>
      </c>
      <c r="T68" s="18">
        <f>'Formato 6 c)'!F77</f>
        <v>8108656.2000000002</v>
      </c>
      <c r="U68" s="18">
        <f>'Formato 6 c)'!G77</f>
        <v>2679355.1499999994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INSTITUTO MUNICIPAL DE VIVIENDA DE DOLORES HIDALGO, CIN, GTO., Gobierno del Estado de Guanajuato</v>
      </c>
    </row>
    <row r="7" spans="2:3" ht="14.25" x14ac:dyDescent="0.45">
      <c r="C7" t="str">
        <f>CONCATENATE(ENTE_PUBLICO," (a)")</f>
        <v>INSTITUTO MUNICIPAL DE VIVIENDA DE DOLORES HIDALGO, CIN,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1142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Dolores Hidalgo Cuna de la Independencia Nacional,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4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tabSelected="1" topLeftCell="A4" zoomScale="90" zoomScaleNormal="90" workbookViewId="0">
      <selection activeCell="B33" sqref="B33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224" t="s">
        <v>3287</v>
      </c>
      <c r="B1" s="223"/>
      <c r="C1" s="223"/>
      <c r="D1" s="223"/>
      <c r="E1" s="223"/>
      <c r="F1" s="223"/>
      <c r="G1" s="223"/>
    </row>
    <row r="2" spans="1:7" x14ac:dyDescent="0.25">
      <c r="A2" s="205" t="str">
        <f>ENTE_PUBLICO_A</f>
        <v>INSTITUTO MUNICIPAL DE VIVIENDA DE DOLORES HIDALGO, CIN, GTO., Gobierno del Estado de Guanajuato (a)</v>
      </c>
      <c r="B2" s="206"/>
      <c r="C2" s="206"/>
      <c r="D2" s="206"/>
      <c r="E2" s="206"/>
      <c r="F2" s="206"/>
      <c r="G2" s="207"/>
    </row>
    <row r="3" spans="1:7" x14ac:dyDescent="0.25">
      <c r="A3" s="211" t="s">
        <v>277</v>
      </c>
      <c r="B3" s="212"/>
      <c r="C3" s="212"/>
      <c r="D3" s="212"/>
      <c r="E3" s="212"/>
      <c r="F3" s="212"/>
      <c r="G3" s="213"/>
    </row>
    <row r="4" spans="1:7" x14ac:dyDescent="0.25">
      <c r="A4" s="211" t="s">
        <v>399</v>
      </c>
      <c r="B4" s="212"/>
      <c r="C4" s="212"/>
      <c r="D4" s="212"/>
      <c r="E4" s="212"/>
      <c r="F4" s="212"/>
      <c r="G4" s="213"/>
    </row>
    <row r="5" spans="1:7" x14ac:dyDescent="0.25">
      <c r="A5" s="211" t="str">
        <f>TRIMESTRE</f>
        <v>Del 1 de enero al 31 de diciembre de 2019 (b)</v>
      </c>
      <c r="B5" s="212"/>
      <c r="C5" s="212"/>
      <c r="D5" s="212"/>
      <c r="E5" s="212"/>
      <c r="F5" s="212"/>
      <c r="G5" s="213"/>
    </row>
    <row r="6" spans="1:7" x14ac:dyDescent="0.25">
      <c r="A6" s="214" t="s">
        <v>118</v>
      </c>
      <c r="B6" s="215"/>
      <c r="C6" s="215"/>
      <c r="D6" s="215"/>
      <c r="E6" s="215"/>
      <c r="F6" s="215"/>
      <c r="G6" s="216"/>
    </row>
    <row r="7" spans="1:7" x14ac:dyDescent="0.25">
      <c r="A7" s="220" t="s">
        <v>361</v>
      </c>
      <c r="B7" s="225" t="s">
        <v>279</v>
      </c>
      <c r="C7" s="225"/>
      <c r="D7" s="225"/>
      <c r="E7" s="225"/>
      <c r="F7" s="225"/>
      <c r="G7" s="225" t="s">
        <v>280</v>
      </c>
    </row>
    <row r="8" spans="1:7" ht="29.25" customHeight="1" x14ac:dyDescent="0.25">
      <c r="A8" s="221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232"/>
    </row>
    <row r="9" spans="1:7" x14ac:dyDescent="0.25">
      <c r="A9" s="52" t="s">
        <v>400</v>
      </c>
      <c r="B9" s="66">
        <f>SUM(B10,B11,B12,B15,B16,B19)</f>
        <v>2563175.2000000002</v>
      </c>
      <c r="C9" s="66">
        <f t="shared" ref="C9:F9" si="0">SUM(C10,C11,C12,C15,C16,C19)</f>
        <v>564408.28</v>
      </c>
      <c r="D9" s="66">
        <f t="shared" si="0"/>
        <v>3127583.4800000004</v>
      </c>
      <c r="E9" s="66">
        <f t="shared" si="0"/>
        <v>2486187.56</v>
      </c>
      <c r="F9" s="66">
        <f t="shared" si="0"/>
        <v>2416128.73</v>
      </c>
      <c r="G9" s="66">
        <f>SUM(G10,G11,G12,G15,G16,G19)</f>
        <v>641395.92000000039</v>
      </c>
    </row>
    <row r="10" spans="1:7" ht="14.25" customHeight="1" x14ac:dyDescent="0.25">
      <c r="A10" s="53" t="s">
        <v>401</v>
      </c>
      <c r="B10" s="198">
        <v>2563175.2000000002</v>
      </c>
      <c r="C10" s="198">
        <v>564408.28</v>
      </c>
      <c r="D10" s="197">
        <v>3127583.4800000004</v>
      </c>
      <c r="E10" s="198">
        <v>2486187.56</v>
      </c>
      <c r="F10" s="198">
        <v>2416128.73</v>
      </c>
      <c r="G10" s="197">
        <v>641395.92000000039</v>
      </c>
    </row>
    <row r="11" spans="1:7" ht="14.25" customHeight="1" x14ac:dyDescent="0.25">
      <c r="A11" s="53" t="s">
        <v>402</v>
      </c>
      <c r="B11" s="197"/>
      <c r="C11" s="197"/>
      <c r="D11" s="197">
        <v>0</v>
      </c>
      <c r="E11" s="197"/>
      <c r="F11" s="197"/>
      <c r="G11" s="197">
        <v>0</v>
      </c>
    </row>
    <row r="12" spans="1:7" x14ac:dyDescent="0.25">
      <c r="A12" s="53" t="s">
        <v>403</v>
      </c>
      <c r="B12" s="67"/>
      <c r="C12" s="67"/>
      <c r="D12" s="67"/>
      <c r="E12" s="67"/>
      <c r="F12" s="67"/>
      <c r="G12" s="67">
        <f>G13+G14</f>
        <v>0</v>
      </c>
    </row>
    <row r="13" spans="1:7" x14ac:dyDescent="0.25">
      <c r="A13" s="63" t="s">
        <v>404</v>
      </c>
      <c r="B13" s="67"/>
      <c r="C13" s="67"/>
      <c r="D13" s="67"/>
      <c r="E13" s="67"/>
      <c r="F13" s="67"/>
      <c r="G13" s="67">
        <f>D13-E13</f>
        <v>0</v>
      </c>
    </row>
    <row r="14" spans="1:7" x14ac:dyDescent="0.25">
      <c r="A14" s="63" t="s">
        <v>405</v>
      </c>
      <c r="B14" s="67"/>
      <c r="C14" s="67"/>
      <c r="D14" s="67"/>
      <c r="E14" s="67"/>
      <c r="F14" s="67"/>
      <c r="G14" s="67">
        <f t="shared" ref="G14:G15" si="1">D14-E14</f>
        <v>0</v>
      </c>
    </row>
    <row r="15" spans="1:7" x14ac:dyDescent="0.25">
      <c r="A15" s="53" t="s">
        <v>406</v>
      </c>
      <c r="B15" s="67"/>
      <c r="C15" s="67"/>
      <c r="D15" s="67"/>
      <c r="E15" s="67"/>
      <c r="F15" s="67"/>
      <c r="G15" s="67">
        <f t="shared" si="1"/>
        <v>0</v>
      </c>
    </row>
    <row r="16" spans="1:7" x14ac:dyDescent="0.25">
      <c r="A16" s="64" t="s">
        <v>407</v>
      </c>
      <c r="B16" s="67"/>
      <c r="C16" s="67"/>
      <c r="D16" s="67"/>
      <c r="E16" s="67"/>
      <c r="F16" s="67"/>
      <c r="G16" s="67">
        <f t="shared" ref="G16" si="2">G17+G18</f>
        <v>0</v>
      </c>
    </row>
    <row r="17" spans="1:7" x14ac:dyDescent="0.25">
      <c r="A17" s="63" t="s">
        <v>408</v>
      </c>
      <c r="B17" s="67"/>
      <c r="C17" s="67"/>
      <c r="D17" s="67"/>
      <c r="E17" s="67"/>
      <c r="F17" s="67"/>
      <c r="G17" s="67">
        <f>D17-E17</f>
        <v>0</v>
      </c>
    </row>
    <row r="18" spans="1:7" x14ac:dyDescent="0.25">
      <c r="A18" s="63" t="s">
        <v>409</v>
      </c>
      <c r="B18" s="67"/>
      <c r="C18" s="67"/>
      <c r="D18" s="67"/>
      <c r="E18" s="67"/>
      <c r="F18" s="67"/>
      <c r="G18" s="67">
        <f>D18-E18</f>
        <v>0</v>
      </c>
    </row>
    <row r="19" spans="1:7" x14ac:dyDescent="0.25">
      <c r="A19" s="53" t="s">
        <v>410</v>
      </c>
      <c r="B19" s="67"/>
      <c r="C19" s="67"/>
      <c r="D19" s="67"/>
      <c r="E19" s="67"/>
      <c r="F19" s="67"/>
      <c r="G19" s="67">
        <f>D19-E19</f>
        <v>0</v>
      </c>
    </row>
    <row r="20" spans="1:7" x14ac:dyDescent="0.25">
      <c r="A20" s="54"/>
      <c r="B20" s="68"/>
      <c r="C20" s="68"/>
      <c r="D20" s="68"/>
      <c r="E20" s="68"/>
      <c r="F20" s="68"/>
      <c r="G20" s="68"/>
    </row>
    <row r="21" spans="1:7" s="24" customFormat="1" x14ac:dyDescent="0.25">
      <c r="A21" s="14" t="s">
        <v>411</v>
      </c>
      <c r="B21" s="66">
        <f>SUM(B22,B23,B24,B27,B28,B31)</f>
        <v>1216428</v>
      </c>
      <c r="C21" s="66">
        <f t="shared" ref="C21:F21" si="3">SUM(C22,C23,C24,C27,C28,C31)</f>
        <v>0</v>
      </c>
      <c r="D21" s="66">
        <f t="shared" si="3"/>
        <v>1216428</v>
      </c>
      <c r="E21" s="66">
        <f t="shared" si="3"/>
        <v>1216428</v>
      </c>
      <c r="F21" s="66">
        <f t="shared" si="3"/>
        <v>1216428</v>
      </c>
      <c r="G21" s="66">
        <f>SUM(G22,G23,G24,G27,G28,G31)</f>
        <v>0</v>
      </c>
    </row>
    <row r="22" spans="1:7" s="24" customFormat="1" x14ac:dyDescent="0.25">
      <c r="A22" s="53" t="s">
        <v>401</v>
      </c>
      <c r="B22" s="200">
        <v>1216428</v>
      </c>
      <c r="C22" s="200">
        <v>0</v>
      </c>
      <c r="D22" s="199">
        <v>1216428</v>
      </c>
      <c r="E22" s="200">
        <v>1216428</v>
      </c>
      <c r="F22" s="200">
        <v>1216428</v>
      </c>
      <c r="G22" s="199">
        <v>0</v>
      </c>
    </row>
    <row r="23" spans="1:7" s="24" customFormat="1" x14ac:dyDescent="0.25">
      <c r="A23" s="53" t="s">
        <v>402</v>
      </c>
      <c r="B23" s="199"/>
      <c r="C23" s="199"/>
      <c r="D23" s="199">
        <v>0</v>
      </c>
      <c r="E23" s="199"/>
      <c r="F23" s="199"/>
      <c r="G23" s="199">
        <v>0</v>
      </c>
    </row>
    <row r="24" spans="1:7" s="24" customFormat="1" x14ac:dyDescent="0.25">
      <c r="A24" s="53" t="s">
        <v>403</v>
      </c>
      <c r="B24" s="67"/>
      <c r="C24" s="67"/>
      <c r="D24" s="67"/>
      <c r="E24" s="67"/>
      <c r="F24" s="67"/>
      <c r="G24" s="67">
        <f t="shared" ref="G24" si="4">G25+G26</f>
        <v>0</v>
      </c>
    </row>
    <row r="25" spans="1:7" s="24" customFormat="1" x14ac:dyDescent="0.25">
      <c r="A25" s="63" t="s">
        <v>404</v>
      </c>
      <c r="B25" s="67"/>
      <c r="C25" s="67"/>
      <c r="D25" s="67"/>
      <c r="E25" s="67"/>
      <c r="F25" s="67"/>
      <c r="G25" s="67">
        <f>D25-E25</f>
        <v>0</v>
      </c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>
        <f t="shared" ref="G26:G27" si="5">D26-E26</f>
        <v>0</v>
      </c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>
        <f t="shared" si="5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6">C29+C30</f>
        <v>0</v>
      </c>
      <c r="D28" s="67">
        <f t="shared" si="6"/>
        <v>0</v>
      </c>
      <c r="E28" s="67">
        <f t="shared" si="6"/>
        <v>0</v>
      </c>
      <c r="F28" s="67">
        <f t="shared" si="6"/>
        <v>0</v>
      </c>
      <c r="G28" s="67">
        <f t="shared" si="6"/>
        <v>0</v>
      </c>
    </row>
    <row r="29" spans="1:7" s="24" customFormat="1" x14ac:dyDescent="0.25">
      <c r="A29" s="63" t="s">
        <v>408</v>
      </c>
      <c r="B29" s="67"/>
      <c r="C29" s="67"/>
      <c r="D29" s="67"/>
      <c r="E29" s="67"/>
      <c r="F29" s="67"/>
      <c r="G29" s="67">
        <f>D29-E29</f>
        <v>0</v>
      </c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>
        <f t="shared" ref="G30:G31" si="7">D30-E30</f>
        <v>0</v>
      </c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>
        <f t="shared" si="7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3779603.2</v>
      </c>
      <c r="C33" s="66">
        <f t="shared" ref="C33:G33" si="8">C21+C9</f>
        <v>564408.28</v>
      </c>
      <c r="D33" s="66">
        <f t="shared" si="8"/>
        <v>4344011.4800000004</v>
      </c>
      <c r="E33" s="66">
        <f t="shared" si="8"/>
        <v>3702615.56</v>
      </c>
      <c r="F33" s="66">
        <f t="shared" si="8"/>
        <v>3632556.73</v>
      </c>
      <c r="G33" s="66">
        <f t="shared" si="8"/>
        <v>641395.92000000039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2563175.2000000002</v>
      </c>
      <c r="Q2" s="18">
        <f>'Formato 6 d)'!C9</f>
        <v>564408.28</v>
      </c>
      <c r="R2" s="18">
        <f>'Formato 6 d)'!D9</f>
        <v>3127583.4800000004</v>
      </c>
      <c r="S2" s="18">
        <f>'Formato 6 d)'!E9</f>
        <v>2486187.56</v>
      </c>
      <c r="T2" s="18">
        <f>'Formato 6 d)'!F9</f>
        <v>2416128.73</v>
      </c>
      <c r="U2" s="18">
        <f>'Formato 6 d)'!G9</f>
        <v>641395.92000000039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2563175.2000000002</v>
      </c>
      <c r="Q3" s="18">
        <f>'Formato 6 d)'!C10</f>
        <v>564408.28</v>
      </c>
      <c r="R3" s="18">
        <f>'Formato 6 d)'!D10</f>
        <v>3127583.4800000004</v>
      </c>
      <c r="S3" s="18">
        <f>'Formato 6 d)'!E10</f>
        <v>2486187.56</v>
      </c>
      <c r="T3" s="18">
        <f>'Formato 6 d)'!F10</f>
        <v>2416128.73</v>
      </c>
      <c r="U3" s="18">
        <f>'Formato 6 d)'!G10</f>
        <v>641395.92000000039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1216428</v>
      </c>
      <c r="Q13" s="18">
        <f>'Formato 6 d)'!C21</f>
        <v>0</v>
      </c>
      <c r="R13" s="18">
        <f>'Formato 6 d)'!D21</f>
        <v>1216428</v>
      </c>
      <c r="S13" s="18">
        <f>'Formato 6 d)'!E21</f>
        <v>1216428</v>
      </c>
      <c r="T13" s="18">
        <f>'Formato 6 d)'!F21</f>
        <v>1216428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1216428</v>
      </c>
      <c r="Q14" s="18">
        <f>'Formato 6 d)'!C22</f>
        <v>0</v>
      </c>
      <c r="R14" s="18">
        <f>'Formato 6 d)'!D22</f>
        <v>1216428</v>
      </c>
      <c r="S14" s="18">
        <f>'Formato 6 d)'!E22</f>
        <v>1216428</v>
      </c>
      <c r="T14" s="18">
        <f>'Formato 6 d)'!F22</f>
        <v>1216428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3779603.2</v>
      </c>
      <c r="Q24" s="18">
        <f>'Formato 6 d)'!C33</f>
        <v>564408.28</v>
      </c>
      <c r="R24" s="18">
        <f>'Formato 6 d)'!D33</f>
        <v>4344011.4800000004</v>
      </c>
      <c r="S24" s="18">
        <f>'Formato 6 d)'!E33</f>
        <v>3702615.56</v>
      </c>
      <c r="T24" s="18">
        <f>'Formato 6 d)'!F33</f>
        <v>3632556.73</v>
      </c>
      <c r="U24" s="18">
        <f>'Formato 6 d)'!G33</f>
        <v>641395.92000000039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14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223" t="s">
        <v>413</v>
      </c>
      <c r="B1" s="223"/>
      <c r="C1" s="223"/>
      <c r="D1" s="223"/>
      <c r="E1" s="223"/>
      <c r="F1" s="223"/>
      <c r="G1" s="223"/>
    </row>
    <row r="2" spans="1:7" ht="14.25" x14ac:dyDescent="0.45">
      <c r="A2" s="205" t="str">
        <f>ENTIDAD</f>
        <v>Municipio de Dolores Hidalgo Cuna de la Independencia Nacional, Gobierno del Estado de Guanajuato</v>
      </c>
      <c r="B2" s="206"/>
      <c r="C2" s="206"/>
      <c r="D2" s="206"/>
      <c r="E2" s="206"/>
      <c r="F2" s="206"/>
      <c r="G2" s="207"/>
    </row>
    <row r="3" spans="1:7" ht="14.25" x14ac:dyDescent="0.45">
      <c r="A3" s="208" t="s">
        <v>414</v>
      </c>
      <c r="B3" s="209"/>
      <c r="C3" s="209"/>
      <c r="D3" s="209"/>
      <c r="E3" s="209"/>
      <c r="F3" s="209"/>
      <c r="G3" s="210"/>
    </row>
    <row r="4" spans="1:7" ht="14.25" x14ac:dyDescent="0.45">
      <c r="A4" s="208" t="s">
        <v>118</v>
      </c>
      <c r="B4" s="209"/>
      <c r="C4" s="209"/>
      <c r="D4" s="209"/>
      <c r="E4" s="209"/>
      <c r="F4" s="209"/>
      <c r="G4" s="210"/>
    </row>
    <row r="5" spans="1:7" ht="14.25" x14ac:dyDescent="0.45">
      <c r="A5" s="208" t="s">
        <v>415</v>
      </c>
      <c r="B5" s="209"/>
      <c r="C5" s="209"/>
      <c r="D5" s="209"/>
      <c r="E5" s="209"/>
      <c r="F5" s="209"/>
      <c r="G5" s="210"/>
    </row>
    <row r="6" spans="1:7" x14ac:dyDescent="0.25">
      <c r="A6" s="220" t="s">
        <v>3288</v>
      </c>
      <c r="B6" s="51">
        <f>ANIO1P</f>
        <v>2020</v>
      </c>
      <c r="C6" s="233" t="str">
        <f>ANIO2P</f>
        <v>2021 (d)</v>
      </c>
      <c r="D6" s="233" t="str">
        <f>ANIO3P</f>
        <v>2022 (d)</v>
      </c>
      <c r="E6" s="233" t="str">
        <f>ANIO4P</f>
        <v>2023 (d)</v>
      </c>
      <c r="F6" s="233" t="str">
        <f>ANIO5P</f>
        <v>2024 (d)</v>
      </c>
      <c r="G6" s="233" t="str">
        <f>ANIO6P</f>
        <v>2025 (d)</v>
      </c>
    </row>
    <row r="7" spans="1:7" ht="48" customHeight="1" x14ac:dyDescent="0.25">
      <c r="A7" s="221"/>
      <c r="B7" s="88" t="s">
        <v>3291</v>
      </c>
      <c r="C7" s="234"/>
      <c r="D7" s="234"/>
      <c r="E7" s="234"/>
      <c r="F7" s="234"/>
      <c r="G7" s="234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ht="14.25" x14ac:dyDescent="0.4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223" t="s">
        <v>451</v>
      </c>
      <c r="B1" s="223"/>
      <c r="C1" s="223"/>
      <c r="D1" s="223"/>
      <c r="E1" s="223"/>
      <c r="F1" s="223"/>
      <c r="G1" s="223"/>
    </row>
    <row r="2" spans="1:7" customFormat="1" ht="14.25" x14ac:dyDescent="0.45">
      <c r="A2" s="205" t="str">
        <f>ENTIDAD</f>
        <v>Municipio de Dolores Hidalgo Cuna de la Independencia Nacional, Gobierno del Estado de Guanajuato</v>
      </c>
      <c r="B2" s="206"/>
      <c r="C2" s="206"/>
      <c r="D2" s="206"/>
      <c r="E2" s="206"/>
      <c r="F2" s="206"/>
      <c r="G2" s="207"/>
    </row>
    <row r="3" spans="1:7" customFormat="1" ht="14.25" x14ac:dyDescent="0.45">
      <c r="A3" s="208" t="s">
        <v>452</v>
      </c>
      <c r="B3" s="209"/>
      <c r="C3" s="209"/>
      <c r="D3" s="209"/>
      <c r="E3" s="209"/>
      <c r="F3" s="209"/>
      <c r="G3" s="210"/>
    </row>
    <row r="4" spans="1:7" customFormat="1" ht="14.25" x14ac:dyDescent="0.45">
      <c r="A4" s="208" t="s">
        <v>118</v>
      </c>
      <c r="B4" s="209"/>
      <c r="C4" s="209"/>
      <c r="D4" s="209"/>
      <c r="E4" s="209"/>
      <c r="F4" s="209"/>
      <c r="G4" s="210"/>
    </row>
    <row r="5" spans="1:7" customFormat="1" ht="14.25" x14ac:dyDescent="0.45">
      <c r="A5" s="208" t="s">
        <v>415</v>
      </c>
      <c r="B5" s="209"/>
      <c r="C5" s="209"/>
      <c r="D5" s="209"/>
      <c r="E5" s="209"/>
      <c r="F5" s="209"/>
      <c r="G5" s="210"/>
    </row>
    <row r="6" spans="1:7" customFormat="1" x14ac:dyDescent="0.25">
      <c r="A6" s="235" t="s">
        <v>3142</v>
      </c>
      <c r="B6" s="51">
        <f>ANIO1P</f>
        <v>2020</v>
      </c>
      <c r="C6" s="233" t="str">
        <f>ANIO2P</f>
        <v>2021 (d)</v>
      </c>
      <c r="D6" s="233" t="str">
        <f>ANIO3P</f>
        <v>2022 (d)</v>
      </c>
      <c r="E6" s="233" t="str">
        <f>ANIO4P</f>
        <v>2023 (d)</v>
      </c>
      <c r="F6" s="233" t="str">
        <f>ANIO5P</f>
        <v>2024 (d)</v>
      </c>
      <c r="G6" s="233" t="str">
        <f>ANIO6P</f>
        <v>2025 (d)</v>
      </c>
    </row>
    <row r="7" spans="1:7" customFormat="1" ht="48" customHeight="1" x14ac:dyDescent="0.25">
      <c r="A7" s="236"/>
      <c r="B7" s="88" t="s">
        <v>3291</v>
      </c>
      <c r="C7" s="234"/>
      <c r="D7" s="234"/>
      <c r="E7" s="234"/>
      <c r="F7" s="234"/>
      <c r="G7" s="234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23" t="s">
        <v>466</v>
      </c>
      <c r="B1" s="223"/>
      <c r="C1" s="223"/>
      <c r="D1" s="223"/>
      <c r="E1" s="223"/>
      <c r="F1" s="223"/>
      <c r="G1" s="223"/>
    </row>
    <row r="2" spans="1:7" ht="14.25" x14ac:dyDescent="0.45">
      <c r="A2" s="205" t="str">
        <f>ENTIDAD</f>
        <v>Municipio de Dolores Hidalgo Cuna de la Independencia Nacional, Gobierno del Estado de Guanajuato</v>
      </c>
      <c r="B2" s="206"/>
      <c r="C2" s="206"/>
      <c r="D2" s="206"/>
      <c r="E2" s="206"/>
      <c r="F2" s="206"/>
      <c r="G2" s="207"/>
    </row>
    <row r="3" spans="1:7" ht="14.25" x14ac:dyDescent="0.45">
      <c r="A3" s="208" t="s">
        <v>467</v>
      </c>
      <c r="B3" s="209"/>
      <c r="C3" s="209"/>
      <c r="D3" s="209"/>
      <c r="E3" s="209"/>
      <c r="F3" s="209"/>
      <c r="G3" s="210"/>
    </row>
    <row r="4" spans="1:7" ht="14.25" x14ac:dyDescent="0.45">
      <c r="A4" s="214" t="s">
        <v>118</v>
      </c>
      <c r="B4" s="215"/>
      <c r="C4" s="215"/>
      <c r="D4" s="215"/>
      <c r="E4" s="215"/>
      <c r="F4" s="215"/>
      <c r="G4" s="216"/>
    </row>
    <row r="5" spans="1:7" x14ac:dyDescent="0.25">
      <c r="A5" s="240" t="s">
        <v>3288</v>
      </c>
      <c r="B5" s="238" t="str">
        <f>ANIO5R</f>
        <v>2014 ¹ (c)</v>
      </c>
      <c r="C5" s="238" t="str">
        <f>ANIO4R</f>
        <v>2015 ¹ (c)</v>
      </c>
      <c r="D5" s="238" t="str">
        <f>ANIO3R</f>
        <v>2016 ¹ (c)</v>
      </c>
      <c r="E5" s="238" t="str">
        <f>ANIO2R</f>
        <v>2017 ¹ (c)</v>
      </c>
      <c r="F5" s="238" t="str">
        <f>ANIO1R</f>
        <v>2018 ¹ (c)</v>
      </c>
      <c r="G5" s="51">
        <f>ANIO_INFORME</f>
        <v>2019</v>
      </c>
    </row>
    <row r="6" spans="1:7" ht="32.1" customHeight="1" x14ac:dyDescent="0.25">
      <c r="A6" s="241"/>
      <c r="B6" s="239"/>
      <c r="C6" s="239"/>
      <c r="D6" s="239"/>
      <c r="E6" s="239"/>
      <c r="F6" s="239"/>
      <c r="G6" s="88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ht="14.25" x14ac:dyDescent="0.4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237" t="s">
        <v>3292</v>
      </c>
      <c r="B39" s="237"/>
      <c r="C39" s="237"/>
      <c r="D39" s="237"/>
      <c r="E39" s="237"/>
      <c r="F39" s="237"/>
      <c r="G39" s="237"/>
    </row>
    <row r="40" spans="1:7" ht="15" customHeight="1" x14ac:dyDescent="0.25">
      <c r="A40" s="237" t="s">
        <v>3293</v>
      </c>
      <c r="B40" s="237"/>
      <c r="C40" s="237"/>
      <c r="D40" s="237"/>
      <c r="E40" s="237"/>
      <c r="F40" s="237"/>
      <c r="G40" s="237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223" t="s">
        <v>490</v>
      </c>
      <c r="B1" s="223"/>
      <c r="C1" s="223"/>
      <c r="D1" s="223"/>
      <c r="E1" s="223"/>
      <c r="F1" s="223"/>
      <c r="G1" s="223"/>
    </row>
    <row r="2" spans="1:7" ht="14.25" x14ac:dyDescent="0.45">
      <c r="A2" s="205" t="str">
        <f>ENTIDAD</f>
        <v>Municipio de Dolores Hidalgo Cuna de la Independencia Nacional, Gobierno del Estado de Guanajuato</v>
      </c>
      <c r="B2" s="206"/>
      <c r="C2" s="206"/>
      <c r="D2" s="206"/>
      <c r="E2" s="206"/>
      <c r="F2" s="206"/>
      <c r="G2" s="207"/>
    </row>
    <row r="3" spans="1:7" ht="14.25" x14ac:dyDescent="0.45">
      <c r="A3" s="208" t="s">
        <v>491</v>
      </c>
      <c r="B3" s="209"/>
      <c r="C3" s="209"/>
      <c r="D3" s="209"/>
      <c r="E3" s="209"/>
      <c r="F3" s="209"/>
      <c r="G3" s="210"/>
    </row>
    <row r="4" spans="1:7" ht="14.25" x14ac:dyDescent="0.45">
      <c r="A4" s="214" t="s">
        <v>118</v>
      </c>
      <c r="B4" s="215"/>
      <c r="C4" s="215"/>
      <c r="D4" s="215"/>
      <c r="E4" s="215"/>
      <c r="F4" s="215"/>
      <c r="G4" s="216"/>
    </row>
    <row r="5" spans="1:7" x14ac:dyDescent="0.25">
      <c r="A5" s="242" t="s">
        <v>3142</v>
      </c>
      <c r="B5" s="238" t="str">
        <f>ANIO5R</f>
        <v>2014 ¹ (c)</v>
      </c>
      <c r="C5" s="238" t="str">
        <f>ANIO4R</f>
        <v>2015 ¹ (c)</v>
      </c>
      <c r="D5" s="238" t="str">
        <f>ANIO3R</f>
        <v>2016 ¹ (c)</v>
      </c>
      <c r="E5" s="238" t="str">
        <f>ANIO2R</f>
        <v>2017 ¹ (c)</v>
      </c>
      <c r="F5" s="238" t="str">
        <f>ANIO1R</f>
        <v>2018 ¹ (c)</v>
      </c>
      <c r="G5" s="51">
        <f>ANIO_INFORME</f>
        <v>2019</v>
      </c>
    </row>
    <row r="6" spans="1:7" ht="32.1" customHeight="1" x14ac:dyDescent="0.25">
      <c r="A6" s="243"/>
      <c r="B6" s="239"/>
      <c r="C6" s="239"/>
      <c r="D6" s="239"/>
      <c r="E6" s="239"/>
      <c r="F6" s="239"/>
      <c r="G6" s="88" t="s">
        <v>3295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237" t="s">
        <v>3292</v>
      </c>
      <c r="B32" s="237"/>
      <c r="C32" s="237"/>
      <c r="D32" s="237"/>
      <c r="E32" s="237"/>
      <c r="F32" s="237"/>
      <c r="G32" s="237"/>
    </row>
    <row r="33" spans="1:7" x14ac:dyDescent="0.25">
      <c r="A33" s="237" t="s">
        <v>3293</v>
      </c>
      <c r="B33" s="237"/>
      <c r="C33" s="237"/>
      <c r="D33" s="237"/>
      <c r="E33" s="237"/>
      <c r="F33" s="237"/>
      <c r="G33" s="237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217" t="s">
        <v>495</v>
      </c>
      <c r="B1" s="217"/>
      <c r="C1" s="217"/>
      <c r="D1" s="217"/>
      <c r="E1" s="217"/>
      <c r="F1" s="217"/>
      <c r="G1" s="111"/>
    </row>
    <row r="2" spans="1:7" ht="14.25" x14ac:dyDescent="0.45">
      <c r="A2" s="205" t="str">
        <f>ENTE_PUBLICO</f>
        <v>INSTITUTO MUNICIPAL DE VIVIENDA DE DOLORES HIDALGO, CIN, GTO., Gobierno del Estado de Guanajuato</v>
      </c>
      <c r="B2" s="206"/>
      <c r="C2" s="206"/>
      <c r="D2" s="206"/>
      <c r="E2" s="206"/>
      <c r="F2" s="207"/>
    </row>
    <row r="3" spans="1:7" ht="14.25" x14ac:dyDescent="0.45">
      <c r="A3" s="214" t="s">
        <v>496</v>
      </c>
      <c r="B3" s="215"/>
      <c r="C3" s="215"/>
      <c r="D3" s="215"/>
      <c r="E3" s="215"/>
      <c r="F3" s="216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ht="14.25" x14ac:dyDescent="0.45">
      <c r="A31" s="137" t="s">
        <v>506</v>
      </c>
      <c r="B31" s="60"/>
      <c r="C31" s="60"/>
      <c r="D31" s="60"/>
      <c r="E31" s="60"/>
      <c r="F31" s="60"/>
    </row>
    <row r="32" spans="1:6" ht="14.25" x14ac:dyDescent="0.45">
      <c r="A32" s="137" t="s">
        <v>510</v>
      </c>
      <c r="B32" s="60"/>
      <c r="C32" s="60"/>
      <c r="D32" s="60"/>
      <c r="E32" s="60"/>
      <c r="F32" s="60"/>
    </row>
    <row r="33" spans="1:6" ht="14.25" x14ac:dyDescent="0.45">
      <c r="A33" s="137" t="s">
        <v>522</v>
      </c>
      <c r="B33" s="60"/>
      <c r="C33" s="60"/>
      <c r="D33" s="60"/>
      <c r="E33" s="60"/>
      <c r="F33" s="60"/>
    </row>
    <row r="34" spans="1:6" ht="14.25" x14ac:dyDescent="0.4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ht="14.25" x14ac:dyDescent="0.4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A55" zoomScale="90" zoomScaleNormal="90" workbookViewId="0">
      <selection activeCell="E76" sqref="E76:F77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217" t="s">
        <v>545</v>
      </c>
      <c r="B1" s="217"/>
      <c r="C1" s="217"/>
      <c r="D1" s="217"/>
      <c r="E1" s="217"/>
      <c r="F1" s="217"/>
    </row>
    <row r="2" spans="1:6" ht="14.25" x14ac:dyDescent="0.45">
      <c r="A2" s="205" t="str">
        <f>ENTE_PUBLICO_A</f>
        <v>INSTITUTO MUNICIPAL DE VIVIENDA DE DOLORES HIDALGO, CIN, GTO., Gobierno del Estado de Guanajuato (a)</v>
      </c>
      <c r="B2" s="206"/>
      <c r="C2" s="206"/>
      <c r="D2" s="206"/>
      <c r="E2" s="206"/>
      <c r="F2" s="207"/>
    </row>
    <row r="3" spans="1:6" x14ac:dyDescent="0.25">
      <c r="A3" s="208" t="s">
        <v>117</v>
      </c>
      <c r="B3" s="209"/>
      <c r="C3" s="209"/>
      <c r="D3" s="209"/>
      <c r="E3" s="209"/>
      <c r="F3" s="210"/>
    </row>
    <row r="4" spans="1:6" ht="14.25" x14ac:dyDescent="0.45">
      <c r="A4" s="211" t="str">
        <f>PERIODO_INFORME</f>
        <v>Al 31 de diciembre de 2018 y al 31 de diciembre de 2019 (b)</v>
      </c>
      <c r="B4" s="212"/>
      <c r="C4" s="212"/>
      <c r="D4" s="212"/>
      <c r="E4" s="212"/>
      <c r="F4" s="213"/>
    </row>
    <row r="5" spans="1:6" ht="14.25" x14ac:dyDescent="0.45">
      <c r="A5" s="214" t="s">
        <v>118</v>
      </c>
      <c r="B5" s="215"/>
      <c r="C5" s="215"/>
      <c r="D5" s="215"/>
      <c r="E5" s="215"/>
      <c r="F5" s="216"/>
    </row>
    <row r="6" spans="1:6" s="3" customFormat="1" ht="28.5" x14ac:dyDescent="0.45">
      <c r="A6" s="133" t="s">
        <v>3284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7117574.4800000004</v>
      </c>
      <c r="C9" s="60">
        <f>SUM(C10:C16)</f>
        <v>3923749.98</v>
      </c>
      <c r="D9" s="100" t="s">
        <v>54</v>
      </c>
      <c r="E9" s="60">
        <f>SUM(E10:E18)</f>
        <v>3427953.77</v>
      </c>
      <c r="F9" s="60">
        <f>SUM(F10:F18)</f>
        <v>869580.06</v>
      </c>
    </row>
    <row r="10" spans="1:6" x14ac:dyDescent="0.25">
      <c r="A10" s="96" t="s">
        <v>4</v>
      </c>
      <c r="B10" s="149">
        <v>368345.29</v>
      </c>
      <c r="C10" s="149">
        <v>368345.29</v>
      </c>
      <c r="D10" s="101" t="s">
        <v>55</v>
      </c>
      <c r="E10" s="149">
        <v>70058.83</v>
      </c>
      <c r="F10" s="149">
        <v>32172.07</v>
      </c>
    </row>
    <row r="11" spans="1:6" x14ac:dyDescent="0.25">
      <c r="A11" s="96" t="s">
        <v>5</v>
      </c>
      <c r="B11" s="150"/>
      <c r="C11" s="150"/>
      <c r="D11" s="101" t="s">
        <v>56</v>
      </c>
      <c r="E11" s="149">
        <v>319007.92</v>
      </c>
      <c r="F11" s="149">
        <v>278925.75</v>
      </c>
    </row>
    <row r="12" spans="1:6" x14ac:dyDescent="0.25">
      <c r="A12" s="96" t="s">
        <v>6</v>
      </c>
      <c r="B12" s="149">
        <v>2145781.2799999998</v>
      </c>
      <c r="C12" s="149">
        <v>3555404.69</v>
      </c>
      <c r="D12" s="101" t="s">
        <v>57</v>
      </c>
      <c r="E12" s="149">
        <v>2654218.4</v>
      </c>
      <c r="F12" s="149">
        <v>192400.61</v>
      </c>
    </row>
    <row r="13" spans="1:6" x14ac:dyDescent="0.25">
      <c r="A13" s="96" t="s">
        <v>7</v>
      </c>
      <c r="B13" s="149">
        <v>4603447.91</v>
      </c>
      <c r="C13" s="149">
        <v>0</v>
      </c>
      <c r="D13" s="101" t="s">
        <v>58</v>
      </c>
      <c r="E13" s="150"/>
      <c r="F13" s="150"/>
    </row>
    <row r="14" spans="1:6" x14ac:dyDescent="0.25">
      <c r="A14" s="96" t="s">
        <v>8</v>
      </c>
      <c r="B14" s="150"/>
      <c r="C14" s="150"/>
      <c r="D14" s="101" t="s">
        <v>59</v>
      </c>
      <c r="E14" s="150"/>
      <c r="F14" s="150"/>
    </row>
    <row r="15" spans="1:6" x14ac:dyDescent="0.25">
      <c r="A15" s="96" t="s">
        <v>9</v>
      </c>
      <c r="B15" s="150"/>
      <c r="C15" s="150"/>
      <c r="D15" s="101" t="s">
        <v>60</v>
      </c>
      <c r="E15" s="150"/>
      <c r="F15" s="150"/>
    </row>
    <row r="16" spans="1:6" x14ac:dyDescent="0.25">
      <c r="A16" s="96" t="s">
        <v>10</v>
      </c>
      <c r="B16" s="150"/>
      <c r="C16" s="150"/>
      <c r="D16" s="101" t="s">
        <v>61</v>
      </c>
      <c r="E16" s="149">
        <v>154929.42000000001</v>
      </c>
      <c r="F16" s="149">
        <v>137172.43</v>
      </c>
    </row>
    <row r="17" spans="1:6" x14ac:dyDescent="0.25">
      <c r="A17" s="95" t="s">
        <v>11</v>
      </c>
      <c r="B17" s="60">
        <f>SUM(B18:B24)</f>
        <v>29260843.730000004</v>
      </c>
      <c r="C17" s="60">
        <f>SUM(C18:C24)</f>
        <v>27235891.430000003</v>
      </c>
      <c r="D17" s="101" t="s">
        <v>62</v>
      </c>
      <c r="E17" s="150"/>
      <c r="F17" s="150"/>
    </row>
    <row r="18" spans="1:6" x14ac:dyDescent="0.25">
      <c r="A18" s="97" t="s">
        <v>12</v>
      </c>
      <c r="B18" s="150"/>
      <c r="C18" s="150"/>
      <c r="D18" s="101" t="s">
        <v>63</v>
      </c>
      <c r="E18" s="149">
        <v>229739.2</v>
      </c>
      <c r="F18" s="149">
        <v>228909.2</v>
      </c>
    </row>
    <row r="19" spans="1:6" x14ac:dyDescent="0.25">
      <c r="A19" s="97" t="s">
        <v>13</v>
      </c>
      <c r="B19" s="149">
        <v>20859671.100000001</v>
      </c>
      <c r="C19" s="149">
        <v>25032008.850000001</v>
      </c>
      <c r="D19" s="100" t="s">
        <v>64</v>
      </c>
      <c r="E19" s="150">
        <f>SUM(E20:E22)</f>
        <v>0</v>
      </c>
      <c r="F19" s="150">
        <f>SUM(F20:F22)</f>
        <v>0</v>
      </c>
    </row>
    <row r="20" spans="1:6" x14ac:dyDescent="0.25">
      <c r="A20" s="97" t="s">
        <v>14</v>
      </c>
      <c r="B20" s="149">
        <v>-27.13</v>
      </c>
      <c r="C20" s="149">
        <v>1073.8699999999999</v>
      </c>
      <c r="D20" s="101" t="s">
        <v>65</v>
      </c>
      <c r="E20" s="149">
        <v>0</v>
      </c>
      <c r="F20" s="149">
        <v>0</v>
      </c>
    </row>
    <row r="21" spans="1:6" x14ac:dyDescent="0.25">
      <c r="A21" s="97" t="s">
        <v>15</v>
      </c>
      <c r="B21" s="149">
        <v>0</v>
      </c>
      <c r="C21" s="149">
        <v>0</v>
      </c>
      <c r="D21" s="101" t="s">
        <v>66</v>
      </c>
      <c r="E21" s="149">
        <v>0</v>
      </c>
      <c r="F21" s="149">
        <v>0</v>
      </c>
    </row>
    <row r="22" spans="1:6" x14ac:dyDescent="0.25">
      <c r="A22" s="97" t="s">
        <v>16</v>
      </c>
      <c r="B22" s="150"/>
      <c r="C22" s="150"/>
      <c r="D22" s="101" t="s">
        <v>67</v>
      </c>
      <c r="E22" s="149">
        <v>0</v>
      </c>
      <c r="F22" s="149">
        <v>0</v>
      </c>
    </row>
    <row r="23" spans="1:6" x14ac:dyDescent="0.25">
      <c r="A23" s="97" t="s">
        <v>17</v>
      </c>
      <c r="B23" s="150"/>
      <c r="C23" s="15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149">
        <v>8401199.7599999998</v>
      </c>
      <c r="C24" s="149">
        <v>2202808.71</v>
      </c>
      <c r="D24" s="101" t="s">
        <v>69</v>
      </c>
      <c r="E24" s="149">
        <v>0</v>
      </c>
      <c r="F24" s="149">
        <v>0</v>
      </c>
    </row>
    <row r="25" spans="1:6" x14ac:dyDescent="0.25">
      <c r="A25" s="95" t="s">
        <v>19</v>
      </c>
      <c r="B25" s="60">
        <f>SUM(B26:B30)</f>
        <v>649209.59</v>
      </c>
      <c r="C25" s="60">
        <f>SUM(C26:C30)</f>
        <v>527730.35</v>
      </c>
      <c r="D25" s="101" t="s">
        <v>70</v>
      </c>
      <c r="E25" s="149">
        <v>0</v>
      </c>
      <c r="F25" s="149">
        <v>0</v>
      </c>
    </row>
    <row r="26" spans="1:6" x14ac:dyDescent="0.25">
      <c r="A26" s="97" t="s">
        <v>20</v>
      </c>
      <c r="B26" s="150"/>
      <c r="C26" s="150"/>
      <c r="D26" s="100" t="s">
        <v>71</v>
      </c>
      <c r="E26" s="149">
        <v>0</v>
      </c>
      <c r="F26" s="149">
        <v>0</v>
      </c>
    </row>
    <row r="27" spans="1:6" x14ac:dyDescent="0.25">
      <c r="A27" s="97" t="s">
        <v>21</v>
      </c>
      <c r="B27" s="150"/>
      <c r="C27" s="15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150"/>
      <c r="C28" s="150"/>
      <c r="D28" s="101" t="s">
        <v>73</v>
      </c>
      <c r="E28" s="149">
        <v>0</v>
      </c>
      <c r="F28" s="149">
        <v>0</v>
      </c>
    </row>
    <row r="29" spans="1:6" x14ac:dyDescent="0.25">
      <c r="A29" s="97" t="s">
        <v>23</v>
      </c>
      <c r="B29" s="149">
        <v>649209.59</v>
      </c>
      <c r="C29" s="149">
        <v>527730.35</v>
      </c>
      <c r="D29" s="101" t="s">
        <v>74</v>
      </c>
      <c r="E29" s="149">
        <v>0</v>
      </c>
      <c r="F29" s="149">
        <v>0</v>
      </c>
    </row>
    <row r="30" spans="1:6" x14ac:dyDescent="0.25">
      <c r="A30" s="97" t="s">
        <v>24</v>
      </c>
      <c r="B30" s="150"/>
      <c r="C30" s="150"/>
      <c r="D30" s="101" t="s">
        <v>75</v>
      </c>
      <c r="E30" s="149">
        <v>0</v>
      </c>
      <c r="F30" s="149">
        <v>0</v>
      </c>
    </row>
    <row r="31" spans="1:6" x14ac:dyDescent="0.25">
      <c r="A31" s="95" t="s">
        <v>25</v>
      </c>
      <c r="B31" s="60">
        <f>SUM(B32:B36)</f>
        <v>14657.62</v>
      </c>
      <c r="C31" s="60">
        <f>SUM(C32:C36)</f>
        <v>14657.62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149">
        <v>14657.62</v>
      </c>
      <c r="C32" s="149">
        <v>14657.62</v>
      </c>
      <c r="D32" s="101" t="s">
        <v>77</v>
      </c>
      <c r="E32" s="150"/>
      <c r="F32" s="150"/>
    </row>
    <row r="33" spans="1:6" x14ac:dyDescent="0.25">
      <c r="A33" s="97" t="s">
        <v>27</v>
      </c>
      <c r="B33" s="150"/>
      <c r="C33" s="150"/>
      <c r="D33" s="101" t="s">
        <v>78</v>
      </c>
      <c r="E33" s="150"/>
      <c r="F33" s="150"/>
    </row>
    <row r="34" spans="1:6" x14ac:dyDescent="0.25">
      <c r="A34" s="97" t="s">
        <v>28</v>
      </c>
      <c r="B34" s="150"/>
      <c r="C34" s="150"/>
      <c r="D34" s="101" t="s">
        <v>79</v>
      </c>
      <c r="E34" s="150"/>
      <c r="F34" s="150"/>
    </row>
    <row r="35" spans="1:6" x14ac:dyDescent="0.25">
      <c r="A35" s="97" t="s">
        <v>29</v>
      </c>
      <c r="B35" s="150"/>
      <c r="C35" s="150"/>
      <c r="D35" s="101" t="s">
        <v>80</v>
      </c>
      <c r="E35" s="150"/>
      <c r="F35" s="150"/>
    </row>
    <row r="36" spans="1:6" x14ac:dyDescent="0.25">
      <c r="A36" s="97" t="s">
        <v>30</v>
      </c>
      <c r="B36" s="150"/>
      <c r="C36" s="150"/>
      <c r="D36" s="101" t="s">
        <v>81</v>
      </c>
      <c r="E36" s="150"/>
      <c r="F36" s="150"/>
    </row>
    <row r="37" spans="1:6" x14ac:dyDescent="0.25">
      <c r="A37" s="95" t="s">
        <v>31</v>
      </c>
      <c r="B37" s="149">
        <v>0</v>
      </c>
      <c r="C37" s="149">
        <v>0</v>
      </c>
      <c r="D37" s="101" t="s">
        <v>82</v>
      </c>
      <c r="E37" s="150"/>
      <c r="F37" s="15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149">
        <v>0</v>
      </c>
      <c r="C39" s="149">
        <v>0</v>
      </c>
      <c r="D39" s="101" t="s">
        <v>84</v>
      </c>
      <c r="E39" s="149">
        <v>0</v>
      </c>
      <c r="F39" s="149">
        <v>0</v>
      </c>
    </row>
    <row r="40" spans="1:6" x14ac:dyDescent="0.25">
      <c r="A40" s="97" t="s">
        <v>33</v>
      </c>
      <c r="B40" s="149">
        <v>0</v>
      </c>
      <c r="C40" s="149">
        <v>0</v>
      </c>
      <c r="D40" s="101" t="s">
        <v>85</v>
      </c>
      <c r="E40" s="149">
        <v>0</v>
      </c>
      <c r="F40" s="149">
        <v>0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149">
        <v>0</v>
      </c>
      <c r="F41" s="149">
        <v>0</v>
      </c>
    </row>
    <row r="42" spans="1:6" x14ac:dyDescent="0.25">
      <c r="A42" s="97" t="s">
        <v>35</v>
      </c>
      <c r="B42" s="150"/>
      <c r="C42" s="15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150"/>
      <c r="C43" s="150"/>
      <c r="D43" s="101" t="s">
        <v>88</v>
      </c>
      <c r="E43" s="149">
        <v>0</v>
      </c>
      <c r="F43" s="149">
        <v>0</v>
      </c>
    </row>
    <row r="44" spans="1:6" x14ac:dyDescent="0.25">
      <c r="A44" s="97" t="s">
        <v>37</v>
      </c>
      <c r="B44" s="150"/>
      <c r="C44" s="150"/>
      <c r="D44" s="101" t="s">
        <v>89</v>
      </c>
      <c r="E44" s="149">
        <v>0</v>
      </c>
      <c r="F44" s="149">
        <v>0</v>
      </c>
    </row>
    <row r="45" spans="1:6" x14ac:dyDescent="0.25">
      <c r="A45" s="97" t="s">
        <v>38</v>
      </c>
      <c r="B45" s="150"/>
      <c r="C45" s="150"/>
      <c r="D45" s="101" t="s">
        <v>90</v>
      </c>
      <c r="E45" s="149">
        <v>0</v>
      </c>
      <c r="F45" s="149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37042285.420000009</v>
      </c>
      <c r="C47" s="61">
        <f>C9+C17+C25+C31+C38+C41</f>
        <v>31702029.380000006</v>
      </c>
      <c r="D47" s="99" t="s">
        <v>91</v>
      </c>
      <c r="E47" s="61">
        <f>E9+E19+E23+E26+E27+E31+E38+E42</f>
        <v>3427953.77</v>
      </c>
      <c r="F47" s="61">
        <f>F9+F19+F23+F26+F27+F31+F38+F42</f>
        <v>869580.06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49">
        <v>0</v>
      </c>
      <c r="C50" s="149">
        <v>0</v>
      </c>
      <c r="D50" s="100" t="s">
        <v>93</v>
      </c>
      <c r="E50" s="149">
        <v>0</v>
      </c>
      <c r="F50" s="149">
        <v>0</v>
      </c>
    </row>
    <row r="51" spans="1:6" x14ac:dyDescent="0.25">
      <c r="A51" s="95" t="s">
        <v>42</v>
      </c>
      <c r="B51" s="149">
        <v>0</v>
      </c>
      <c r="C51" s="149">
        <v>0</v>
      </c>
      <c r="D51" s="100" t="s">
        <v>94</v>
      </c>
      <c r="E51" s="149">
        <v>0</v>
      </c>
      <c r="F51" s="149">
        <v>0</v>
      </c>
    </row>
    <row r="52" spans="1:6" x14ac:dyDescent="0.25">
      <c r="A52" s="95" t="s">
        <v>43</v>
      </c>
      <c r="B52" s="149">
        <v>90246554.680000007</v>
      </c>
      <c r="C52" s="149">
        <v>84777938.900000006</v>
      </c>
      <c r="D52" s="100" t="s">
        <v>95</v>
      </c>
      <c r="E52" s="149">
        <v>0</v>
      </c>
      <c r="F52" s="149">
        <v>0</v>
      </c>
    </row>
    <row r="53" spans="1:6" x14ac:dyDescent="0.25">
      <c r="A53" s="95" t="s">
        <v>44</v>
      </c>
      <c r="B53" s="149">
        <v>1489779.6</v>
      </c>
      <c r="C53" s="149">
        <v>1476392.6</v>
      </c>
      <c r="D53" s="100" t="s">
        <v>96</v>
      </c>
      <c r="E53" s="149">
        <v>28196071.280000001</v>
      </c>
      <c r="F53" s="149">
        <v>26169983.920000002</v>
      </c>
    </row>
    <row r="54" spans="1:6" x14ac:dyDescent="0.25">
      <c r="A54" s="95" t="s">
        <v>45</v>
      </c>
      <c r="B54" s="149">
        <v>280303.8</v>
      </c>
      <c r="C54" s="149">
        <v>280303.8</v>
      </c>
      <c r="D54" s="100" t="s">
        <v>97</v>
      </c>
      <c r="E54" s="149">
        <v>0</v>
      </c>
      <c r="F54" s="149">
        <v>0</v>
      </c>
    </row>
    <row r="55" spans="1:6" x14ac:dyDescent="0.25">
      <c r="A55" s="95" t="s">
        <v>46</v>
      </c>
      <c r="B55" s="149">
        <v>-203852.12</v>
      </c>
      <c r="C55" s="149">
        <v>-203852.12</v>
      </c>
      <c r="D55" s="37" t="s">
        <v>98</v>
      </c>
      <c r="E55" s="149">
        <v>0</v>
      </c>
      <c r="F55" s="149">
        <v>0</v>
      </c>
    </row>
    <row r="56" spans="1:6" x14ac:dyDescent="0.25">
      <c r="A56" s="95" t="s">
        <v>47</v>
      </c>
      <c r="B56" s="149">
        <v>0</v>
      </c>
      <c r="C56" s="149">
        <v>0</v>
      </c>
      <c r="D56" s="54"/>
      <c r="E56" s="54"/>
      <c r="F56" s="54"/>
    </row>
    <row r="57" spans="1:6" x14ac:dyDescent="0.25">
      <c r="A57" s="95" t="s">
        <v>48</v>
      </c>
      <c r="B57" s="149">
        <v>0</v>
      </c>
      <c r="C57" s="149">
        <v>0</v>
      </c>
      <c r="D57" s="99" t="s">
        <v>99</v>
      </c>
      <c r="E57" s="61">
        <f>SUM(E50:E55)</f>
        <v>28196071.280000001</v>
      </c>
      <c r="F57" s="61">
        <f>SUM(F50:F55)</f>
        <v>26169983.920000002</v>
      </c>
    </row>
    <row r="58" spans="1:6" x14ac:dyDescent="0.25">
      <c r="A58" s="95" t="s">
        <v>49</v>
      </c>
      <c r="B58" s="149">
        <v>0</v>
      </c>
      <c r="C58" s="149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31624025.050000001</v>
      </c>
      <c r="F59" s="61">
        <f>F47+F57</f>
        <v>27039563.98</v>
      </c>
    </row>
    <row r="60" spans="1:6" x14ac:dyDescent="0.25">
      <c r="A60" s="55" t="s">
        <v>50</v>
      </c>
      <c r="B60" s="61">
        <f>SUM(B50:B58)</f>
        <v>91812785.959999993</v>
      </c>
      <c r="C60" s="61">
        <f>SUM(C50:C58)</f>
        <v>86330783.179999992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128855071.38</v>
      </c>
      <c r="C62" s="61">
        <f>SUM(C47+C60)</f>
        <v>118032812.56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0</v>
      </c>
      <c r="F63" s="77">
        <f>SUM(F64:F66)</f>
        <v>0</v>
      </c>
    </row>
    <row r="64" spans="1:6" x14ac:dyDescent="0.25">
      <c r="A64" s="54"/>
      <c r="B64" s="54"/>
      <c r="C64" s="54"/>
      <c r="D64" s="103" t="s">
        <v>103</v>
      </c>
      <c r="E64" s="149">
        <v>0</v>
      </c>
      <c r="F64" s="149">
        <v>0</v>
      </c>
    </row>
    <row r="65" spans="1:6" x14ac:dyDescent="0.25">
      <c r="A65" s="54"/>
      <c r="B65" s="54"/>
      <c r="C65" s="54"/>
      <c r="D65" s="41" t="s">
        <v>104</v>
      </c>
      <c r="E65" s="149">
        <v>0</v>
      </c>
      <c r="F65" s="149">
        <v>0</v>
      </c>
    </row>
    <row r="66" spans="1:6" x14ac:dyDescent="0.25">
      <c r="A66" s="54"/>
      <c r="B66" s="54"/>
      <c r="C66" s="54"/>
      <c r="D66" s="103" t="s">
        <v>105</v>
      </c>
      <c r="E66" s="149">
        <v>0</v>
      </c>
      <c r="F66" s="149">
        <v>0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97231046.329999998</v>
      </c>
      <c r="F68" s="77">
        <f>SUM(F69:F73)</f>
        <v>90993248.579999998</v>
      </c>
    </row>
    <row r="69" spans="1:6" x14ac:dyDescent="0.25">
      <c r="A69" s="12"/>
      <c r="B69" s="54"/>
      <c r="C69" s="54"/>
      <c r="D69" s="103" t="s">
        <v>107</v>
      </c>
      <c r="E69" s="149">
        <v>6237797.75</v>
      </c>
      <c r="F69" s="149">
        <v>7508760.5</v>
      </c>
    </row>
    <row r="70" spans="1:6" x14ac:dyDescent="0.25">
      <c r="A70" s="12"/>
      <c r="B70" s="54"/>
      <c r="C70" s="54"/>
      <c r="D70" s="103" t="s">
        <v>108</v>
      </c>
      <c r="E70" s="149">
        <v>90993248.579999998</v>
      </c>
      <c r="F70" s="149">
        <v>83484488.079999998</v>
      </c>
    </row>
    <row r="71" spans="1:6" x14ac:dyDescent="0.25">
      <c r="A71" s="12"/>
      <c r="B71" s="54"/>
      <c r="C71" s="54"/>
      <c r="D71" s="103" t="s">
        <v>109</v>
      </c>
      <c r="E71" s="149">
        <v>0</v>
      </c>
      <c r="F71" s="149">
        <v>0</v>
      </c>
    </row>
    <row r="72" spans="1:6" x14ac:dyDescent="0.25">
      <c r="A72" s="12"/>
      <c r="B72" s="54"/>
      <c r="C72" s="54"/>
      <c r="D72" s="103" t="s">
        <v>110</v>
      </c>
      <c r="E72" s="149">
        <v>0</v>
      </c>
      <c r="F72" s="149">
        <v>0</v>
      </c>
    </row>
    <row r="73" spans="1:6" x14ac:dyDescent="0.25">
      <c r="A73" s="12"/>
      <c r="B73" s="54"/>
      <c r="C73" s="54"/>
      <c r="D73" s="103" t="s">
        <v>111</v>
      </c>
      <c r="E73" s="149">
        <v>0</v>
      </c>
      <c r="F73" s="149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149">
        <v>0</v>
      </c>
      <c r="F76" s="149">
        <v>0</v>
      </c>
    </row>
    <row r="77" spans="1:6" x14ac:dyDescent="0.25">
      <c r="A77" s="12"/>
      <c r="B77" s="54"/>
      <c r="C77" s="54"/>
      <c r="D77" s="100" t="s">
        <v>114</v>
      </c>
      <c r="E77" s="149">
        <v>0</v>
      </c>
      <c r="F77" s="149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97231046.329999998</v>
      </c>
      <c r="F79" s="61">
        <f>F63+F68+F75</f>
        <v>90993248.579999998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128855071.38</v>
      </c>
      <c r="F81" s="61">
        <f>F59+F79</f>
        <v>118032812.56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7117574.4800000004</v>
      </c>
      <c r="Q4" s="18">
        <f>'Formato 1'!C9</f>
        <v>3923749.98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368345.29</v>
      </c>
      <c r="Q5" s="18">
        <f>'Formato 1'!C10</f>
        <v>368345.29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2145781.2799999998</v>
      </c>
      <c r="Q7" s="18">
        <f>'Formato 1'!C12</f>
        <v>3555404.69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4603447.91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29260843.730000004</v>
      </c>
      <c r="Q12" s="18">
        <f>'Formato 1'!C17</f>
        <v>27235891.430000003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20859671.100000001</v>
      </c>
      <c r="Q14" s="18">
        <f>'Formato 1'!C19</f>
        <v>25032008.850000001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-27.13</v>
      </c>
      <c r="Q15" s="18">
        <f>'Formato 1'!C20</f>
        <v>1073.8699999999999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8401199.7599999998</v>
      </c>
      <c r="Q19" s="18">
        <f>'Formato 1'!C24</f>
        <v>2202808.71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649209.59</v>
      </c>
      <c r="Q20" s="18">
        <f>'Formato 1'!C25</f>
        <v>527730.35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649209.59</v>
      </c>
      <c r="Q24" s="18">
        <f>'Formato 1'!C29</f>
        <v>527730.35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14657.62</v>
      </c>
      <c r="Q26" s="18">
        <f>'Formato 1'!C31</f>
        <v>14657.62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14657.62</v>
      </c>
      <c r="Q27" s="18">
        <f>'Formato 1'!C32</f>
        <v>14657.62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37042285.420000009</v>
      </c>
      <c r="Q42" s="18">
        <f>'Formato 1'!C47</f>
        <v>31702029.380000006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90246554.680000007</v>
      </c>
      <c r="Q46">
        <f>'Formato 1'!C52</f>
        <v>84777938.900000006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1489779.6</v>
      </c>
      <c r="Q47">
        <f>'Formato 1'!C53</f>
        <v>1476392.6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280303.8</v>
      </c>
      <c r="Q48">
        <f>'Formato 1'!C54</f>
        <v>280303.8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-203852.12</v>
      </c>
      <c r="Q49">
        <f>'Formato 1'!C55</f>
        <v>-203852.12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91812785.959999993</v>
      </c>
      <c r="Q53">
        <f>'Formato 1'!C60</f>
        <v>86330783.179999992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128855071.38</v>
      </c>
      <c r="Q54">
        <f>'Formato 1'!C62</f>
        <v>118032812.56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3427953.77</v>
      </c>
      <c r="Q57">
        <f>'Formato 1'!F9</f>
        <v>869580.06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70058.83</v>
      </c>
      <c r="Q58">
        <f>'Formato 1'!F10</f>
        <v>32172.07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319007.92</v>
      </c>
      <c r="Q59">
        <f>'Formato 1'!F11</f>
        <v>278925.75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2654218.4</v>
      </c>
      <c r="Q60">
        <f>'Formato 1'!F12</f>
        <v>192400.61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154929.42000000001</v>
      </c>
      <c r="Q64">
        <f>'Formato 1'!F16</f>
        <v>137172.43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229739.2</v>
      </c>
      <c r="Q66">
        <f>'Formato 1'!F18</f>
        <v>228909.2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3427953.77</v>
      </c>
      <c r="Q95">
        <f>'Formato 1'!F47</f>
        <v>869580.06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28196071.280000001</v>
      </c>
      <c r="Q100">
        <f>'Formato 1'!F53</f>
        <v>26169983.920000002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28196071.280000001</v>
      </c>
      <c r="Q103">
        <f>'Formato 1'!F57</f>
        <v>26169983.920000002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31624025.050000001</v>
      </c>
      <c r="Q104">
        <f>'Formato 1'!F59</f>
        <v>27039563.98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97231046.329999998</v>
      </c>
      <c r="Q110">
        <f>'Formato 1'!F68</f>
        <v>90993248.579999998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6237797.75</v>
      </c>
      <c r="Q111">
        <f>'Formato 1'!F69</f>
        <v>7508760.5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90993248.579999998</v>
      </c>
      <c r="Q112">
        <f>'Formato 1'!F70</f>
        <v>83484488.079999998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97231046.329999998</v>
      </c>
      <c r="Q119">
        <f>'Formato 1'!F79</f>
        <v>90993248.579999998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128855071.38</v>
      </c>
      <c r="Q120">
        <f>'Formato 1'!F81</f>
        <v>118032812.56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A16" zoomScale="90" zoomScaleNormal="90" workbookViewId="0">
      <selection activeCell="H41" sqref="H41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219" t="s">
        <v>544</v>
      </c>
      <c r="B1" s="219"/>
      <c r="C1" s="219"/>
      <c r="D1" s="219"/>
      <c r="E1" s="219"/>
      <c r="F1" s="219"/>
      <c r="G1" s="219"/>
      <c r="H1" s="219"/>
    </row>
    <row r="2" spans="1:9" ht="14.25" x14ac:dyDescent="0.45">
      <c r="A2" s="205" t="str">
        <f>ENTE_PUBLICO_A</f>
        <v>INSTITUTO MUNICIPAL DE VIVIENDA DE DOLORES HIDALGO, CIN, GTO., Gobierno del Estado de Guanajuato (a)</v>
      </c>
      <c r="B2" s="206"/>
      <c r="C2" s="206"/>
      <c r="D2" s="206"/>
      <c r="E2" s="206"/>
      <c r="F2" s="206"/>
      <c r="G2" s="206"/>
      <c r="H2" s="207"/>
    </row>
    <row r="3" spans="1:9" x14ac:dyDescent="0.25">
      <c r="A3" s="208" t="s">
        <v>120</v>
      </c>
      <c r="B3" s="209"/>
      <c r="C3" s="209"/>
      <c r="D3" s="209"/>
      <c r="E3" s="209"/>
      <c r="F3" s="209"/>
      <c r="G3" s="209"/>
      <c r="H3" s="210"/>
    </row>
    <row r="4" spans="1:9" ht="14.25" x14ac:dyDescent="0.45">
      <c r="A4" s="211" t="str">
        <f>PERIODO_INFORME</f>
        <v>Al 31 de diciembre de 2018 y al 31 de diciembre de 2019 (b)</v>
      </c>
      <c r="B4" s="212"/>
      <c r="C4" s="212"/>
      <c r="D4" s="212"/>
      <c r="E4" s="212"/>
      <c r="F4" s="212"/>
      <c r="G4" s="212"/>
      <c r="H4" s="213"/>
    </row>
    <row r="5" spans="1:9" ht="14.25" x14ac:dyDescent="0.45">
      <c r="A5" s="214" t="s">
        <v>118</v>
      </c>
      <c r="B5" s="215"/>
      <c r="C5" s="215"/>
      <c r="D5" s="215"/>
      <c r="E5" s="215"/>
      <c r="F5" s="215"/>
      <c r="G5" s="215"/>
      <c r="H5" s="216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0</v>
      </c>
      <c r="C18" s="132"/>
      <c r="D18" s="132"/>
      <c r="E18" s="132"/>
      <c r="F18" s="61">
        <v>0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v>0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0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ht="14.25" x14ac:dyDescent="0.4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218" t="s">
        <v>3300</v>
      </c>
      <c r="B33" s="218"/>
      <c r="C33" s="218"/>
      <c r="D33" s="218"/>
      <c r="E33" s="218"/>
      <c r="F33" s="218"/>
      <c r="G33" s="218"/>
      <c r="H33" s="218"/>
    </row>
    <row r="34" spans="1:8" ht="12" customHeight="1" x14ac:dyDescent="0.25">
      <c r="A34" s="218"/>
      <c r="B34" s="218"/>
      <c r="C34" s="218"/>
      <c r="D34" s="218"/>
      <c r="E34" s="218"/>
      <c r="F34" s="218"/>
      <c r="G34" s="218"/>
      <c r="H34" s="218"/>
    </row>
    <row r="35" spans="1:8" ht="12" customHeight="1" x14ac:dyDescent="0.25">
      <c r="A35" s="218"/>
      <c r="B35" s="218"/>
      <c r="C35" s="218"/>
      <c r="D35" s="218"/>
      <c r="E35" s="218"/>
      <c r="F35" s="218"/>
      <c r="G35" s="218"/>
      <c r="H35" s="218"/>
    </row>
    <row r="36" spans="1:8" ht="12" customHeight="1" x14ac:dyDescent="0.25">
      <c r="A36" s="218"/>
      <c r="B36" s="218"/>
      <c r="C36" s="218"/>
      <c r="D36" s="218"/>
      <c r="E36" s="218"/>
      <c r="F36" s="218"/>
      <c r="G36" s="218"/>
      <c r="H36" s="218"/>
    </row>
    <row r="37" spans="1:8" ht="12" customHeight="1" x14ac:dyDescent="0.25">
      <c r="A37" s="218"/>
      <c r="B37" s="218"/>
      <c r="C37" s="218"/>
      <c r="D37" s="218"/>
      <c r="E37" s="218"/>
      <c r="F37" s="218"/>
      <c r="G37" s="218"/>
      <c r="H37" s="218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opLeftCell="B1" zoomScale="90" zoomScaleNormal="90" workbookViewId="0">
      <selection activeCell="K15" sqref="K15:K18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217" t="s">
        <v>543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111"/>
    </row>
    <row r="2" spans="1:12" ht="14.25" x14ac:dyDescent="0.45">
      <c r="A2" s="205" t="str">
        <f>ENTE_PUBLICO_A</f>
        <v>INSTITUTO MUNICIPAL DE VIVIENDA DE DOLORES HIDALGO, CIN, GTO., Gobierno del Estado de Guanajuato (a)</v>
      </c>
      <c r="B2" s="206"/>
      <c r="C2" s="206"/>
      <c r="D2" s="206"/>
      <c r="E2" s="206"/>
      <c r="F2" s="206"/>
      <c r="G2" s="206"/>
      <c r="H2" s="206"/>
      <c r="I2" s="206"/>
      <c r="J2" s="206"/>
      <c r="K2" s="207"/>
    </row>
    <row r="3" spans="1:12" x14ac:dyDescent="0.25">
      <c r="A3" s="208" t="s">
        <v>146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2" ht="14.25" x14ac:dyDescent="0.45">
      <c r="A4" s="211" t="str">
        <f>TRIMESTRE</f>
        <v>Del 1 de enero al 31 de diciembre de 2019 (b)</v>
      </c>
      <c r="B4" s="212"/>
      <c r="C4" s="212"/>
      <c r="D4" s="212"/>
      <c r="E4" s="212"/>
      <c r="F4" s="212"/>
      <c r="G4" s="212"/>
      <c r="H4" s="212"/>
      <c r="I4" s="212"/>
      <c r="J4" s="212"/>
      <c r="K4" s="213"/>
    </row>
    <row r="5" spans="1:12" ht="14.25" x14ac:dyDescent="0.45">
      <c r="A5" s="208" t="s">
        <v>118</v>
      </c>
      <c r="B5" s="209"/>
      <c r="C5" s="209"/>
      <c r="D5" s="209"/>
      <c r="E5" s="209"/>
      <c r="F5" s="209"/>
      <c r="G5" s="209"/>
      <c r="H5" s="209"/>
      <c r="I5" s="209"/>
      <c r="J5" s="209"/>
      <c r="K5" s="210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2019 (k)</v>
      </c>
      <c r="J6" s="131" t="str">
        <f>MONTO2</f>
        <v>Monto pagado de la inversión actualizado al 31 de diciembre de 2019 (l)</v>
      </c>
      <c r="K6" s="131" t="str">
        <f>SALDO_PENDIENTE</f>
        <v>Saldo pendiente por pagar de la inversión al 31 de diciembre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eulugc</cp:lastModifiedBy>
  <cp:lastPrinted>2017-02-04T00:56:20Z</cp:lastPrinted>
  <dcterms:created xsi:type="dcterms:W3CDTF">2017-01-19T17:59:06Z</dcterms:created>
  <dcterms:modified xsi:type="dcterms:W3CDTF">2020-02-20T15:54:53Z</dcterms:modified>
</cp:coreProperties>
</file>