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LDF\"/>
    </mc:Choice>
  </mc:AlternateContent>
  <xr:revisionPtr revIDLastSave="0" documentId="13_ncr:1_{D74ACBA3-5E05-4415-B41B-B743FB150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9" l="1"/>
  <c r="C19" i="9"/>
  <c r="D19" i="9"/>
  <c r="E19" i="9"/>
  <c r="F19" i="9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C9" i="10" s="1"/>
  <c r="D16" i="10"/>
  <c r="E16" i="10"/>
  <c r="F16" i="10"/>
  <c r="B16" i="10"/>
  <c r="C12" i="10"/>
  <c r="D12" i="10"/>
  <c r="E12" i="10"/>
  <c r="E9" i="10" s="1"/>
  <c r="F12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G19" i="9"/>
  <c r="C10" i="9"/>
  <c r="D10" i="9"/>
  <c r="E10" i="9"/>
  <c r="F10" i="9"/>
  <c r="G10" i="9"/>
  <c r="B71" i="9"/>
  <c r="B61" i="9"/>
  <c r="B53" i="9"/>
  <c r="B44" i="9"/>
  <c r="B37" i="9"/>
  <c r="B27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G13" i="3"/>
  <c r="G9" i="3"/>
  <c r="F13" i="3"/>
  <c r="F9" i="3"/>
  <c r="E13" i="3"/>
  <c r="E9" i="3"/>
  <c r="D13" i="3"/>
  <c r="D9" i="3"/>
  <c r="D8" i="3" s="1"/>
  <c r="D20" i="3" s="1"/>
  <c r="C13" i="3"/>
  <c r="B22" i="3"/>
  <c r="C19" i="8"/>
  <c r="D19" i="8"/>
  <c r="E19" i="8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 s="1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E75" i="6"/>
  <c r="E67" i="6"/>
  <c r="E59" i="6"/>
  <c r="E54" i="6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F79" i="2" l="1"/>
  <c r="F47" i="2"/>
  <c r="F59" i="2" s="1"/>
  <c r="E47" i="2"/>
  <c r="E59" i="2" s="1"/>
  <c r="E29" i="8"/>
  <c r="G28" i="6"/>
  <c r="G62" i="7"/>
  <c r="C41" i="6"/>
  <c r="C70" i="6" s="1"/>
  <c r="E65" i="6"/>
  <c r="F41" i="6"/>
  <c r="F70" i="6" s="1"/>
  <c r="E84" i="7"/>
  <c r="G71" i="7"/>
  <c r="G146" i="7"/>
  <c r="F8" i="3"/>
  <c r="F20" i="3" s="1"/>
  <c r="H8" i="3"/>
  <c r="H20" i="3" s="1"/>
  <c r="C9" i="7"/>
  <c r="G28" i="7"/>
  <c r="E79" i="2"/>
  <c r="F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G45" i="6"/>
  <c r="G65" i="6" s="1"/>
  <c r="G16" i="6"/>
  <c r="G37" i="6"/>
  <c r="G77" i="9" l="1"/>
  <c r="E81" i="2"/>
  <c r="G41" i="6"/>
  <c r="G42" i="6" s="1"/>
  <c r="E77" i="9"/>
  <c r="D77" i="9"/>
  <c r="C159" i="7"/>
  <c r="G9" i="7"/>
  <c r="B77" i="9"/>
  <c r="F77" i="9"/>
  <c r="D159" i="7"/>
  <c r="G84" i="7"/>
  <c r="G70" i="6" l="1"/>
  <c r="G159" i="7"/>
  <c r="B38" i="2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6" i="10" l="1"/>
  <c r="G12" i="10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<sst xmlns="http://schemas.openxmlformats.org/spreadsheetml/2006/main" count="820" uniqueCount="568">
  <si>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</si>
  <si>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</si>
  <si>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</si>
  <si>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</si>
  <si>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</si>
  <si>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</si>
  <si>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</si>
  <si>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</si>
  <si>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</si>
  <si>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</si>
  <si>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</si>
  <si>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</si>
  <si>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</si>
  <si>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</si>
  <si>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</si>
  <si>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</si>
  <si>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</si>
  <si>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</si>
  <si>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</si>
  <si>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</si>
  <si>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</si>
  <si>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</si>
  <si>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</si>
  <si>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</si>
  <si>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</si>
  <si>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</si>
  <si>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</si>
  <si>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</si>
  <si>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</si>
  <si>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</si>
  <si>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</si>
  <si>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</si>
  <si>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</si>
  <si>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</si>
  <si>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</si>
  <si>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</si>
  <si>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</si>
  <si>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</si>
  <si>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</si>
  <si>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</si>
  <si>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</si>
  <si>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</si>
  <si>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</si>
  <si>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</si>
  <si>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</si>
  <si>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</si>
  <si>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</si>
  <si>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</si>
  <si>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</si>
  <si>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</si>
  <si>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</si>
  <si>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</si>
  <si>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</si>
  <si>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</si>
  <si>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</si>
  <si>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</si>
  <si>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</si>
  <si>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</si>
  <si>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</si>
  <si>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</si>
  <si>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</si>
  <si>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</si>
  <si>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</si>
  <si>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</si>
  <si>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</si>
  <si>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</si>
  <si>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</si>
  <si>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</si>
  <si>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</si>
  <si>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</si>
  <si>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</si>
  <si>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</si>
  <si>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</si>
  <si>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</si>
  <si>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</si>
  <si>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</si>
  <si>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</si>
  <si>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</si>
  <si>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</si>
  <si>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</si>
  <si>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</si>
  <si>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</si>
  <si>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</si>
  <si>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</si>
  <si>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</si>
  <si>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</si>
  <si>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</si>
  <si>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</si>
  <si>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</si>
  <si>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</si>
  <si>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</si>
  <si>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</si>
  <si>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</si>
  <si>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</si>
  <si>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</si>
  <si>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</si>
  <si>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</si>
  <si>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</si>
  <si>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</si>
  <si>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</si>
  <si>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</si>
  <si>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</si>
  <si>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</si>
  <si>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</si>
  <si>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</si>
  <si>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</si>
  <si>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</si>
  <si>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</si>
  <si>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</si>
  <si>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</si>
  <si>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</si>
  <si>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</si>
  <si>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</si>
  <si>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</si>
  <si>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</si>
  <si>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</si>
  <si>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</si>
  <si>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</si>
  <si>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</si>
  <si>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</si>
  <si>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</si>
  <si>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</si>
  <si>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</si>
  <si>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</si>
  <si>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</si>
  <si>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</si>
  <si>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</si>
  <si>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</si>
  <si>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</si>
  <si>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</si>
  <si>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</si>
  <si>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</si>
  <si>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</si>
  <si>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</si>
  <si>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</si>
  <si>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</si>
  <si>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</si>
  <si>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</si>
  <si>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</si>
  <si>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</si>
  <si>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</si>
  <si>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</si>
  <si>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</si>
  <si>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</si>
  <si>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</si>
  <si>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</si>
  <si>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</si>
  <si>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</si>
  <si>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</si>
  <si>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</si>
  <si>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</si>
  <si>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</si>
  <si>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</si>
  <si>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</si>
  <si>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</si>
  <si>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</si>
  <si>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</si>
  <si>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</si>
  <si>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</si>
  <si>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</si>
  <si>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</si>
  <si>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</si>
  <si>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</si>
  <si>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</si>
  <si>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</si>
  <si>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</si>
  <si>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</si>
  <si>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</si>
  <si>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</si>
  <si>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</si>
  <si>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</si>
  <si>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</si>
  <si>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</si>
  <si>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</si>
  <si>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</si>
  <si>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</si>
  <si>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</si>
  <si>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</si>
  <si>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</si>
  <si>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</si>
  <si>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</si>
  <si>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</si>
  <si>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</si>
  <si>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</si>
  <si>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</si>
  <si>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</si>
  <si>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</si>
  <si>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</si>
  <si>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</si>
  <si>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</si>
  <si>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</si>
  <si>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</si>
  <si>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</si>
  <si>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</si>
  <si>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</si>
  <si>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</si>
  <si>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</si>
  <si>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</si>
  <si>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</si>
  <si>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</si>
  <si>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</si>
  <si>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</si>
  <si>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</si>
  <si>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</si>
  <si>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</si>
  <si>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</si>
  <si>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</si>
  <si>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</si>
  <si>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</si>
  <si>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</si>
  <si>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</si>
  <si>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</si>
  <si>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</si>
  <si>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</si>
  <si>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</si>
  <si>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</si>
  <si>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</si>
  <si>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</si>
  <si>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</si>
  <si>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</si>
  <si>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</si>
  <si>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</si>
  <si>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</si>
  <si>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</si>
  <si>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</si>
  <si>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</si>
  <si>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</si>
  <si>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</si>
  <si>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</si>
  <si>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</si>
  <si>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</si>
  <si>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</si>
  <si>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</si>
  <si>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</si>
  <si>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</si>
  <si>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</si>
  <si>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</si>
  <si>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</si>
  <si>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</si>
  <si>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</si>
  <si>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</si>
  <si>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</si>
  <si>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</si>
  <si>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</si>
  <si>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</si>
  <si>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</si>
  <si>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</si>
  <si>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</si>
  <si>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</si>
  <si>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</si>
  <si>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</si>
  <si>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</si>
  <si>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</si>
  <si>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</si>
  <si>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</si>
  <si>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</si>
  <si>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</si>
  <si>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</si>
  <si>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</si>
  <si>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</si>
  <si>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</si>
  <si>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</si>
  <si>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</si>
  <si>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</si>
  <si>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</si>
  <si>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</si>
  <si>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</si>
  <si>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</si>
  <si>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</si>
  <si>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</si>
  <si>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</si>
  <si>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</si>
  <si>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</si>
  <si>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</si>
  <si>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</si>
  <si>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</si>
  <si>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</si>
  <si>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</si>
  <si>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</si>
  <si>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</si>
  <si>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</si>
  <si>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</si>
  <si>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</si>
  <si>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</si>
  <si>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</si>
  <si>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</si>
  <si>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</si>
  <si>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</si>
  <si>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</si>
  <si>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</si>
  <si>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</si>
  <si>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</si>
  <si>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</si>
  <si>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</si>
  <si>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</si>
  <si>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</si>
  <si>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</si>
  <si>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</si>
  <si>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</si>
  <si>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</si>
  <si>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</si>
  <si>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</si>
  <si>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</si>
  <si>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</si>
  <si>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</si>
  <si>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</si>
  <si>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</si>
  <si>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</si>
  <si>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</si>
  <si>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</si>
  <si>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</si>
  <si>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</si>
  <si>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</si>
  <si>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</si>
  <si>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</si>
  <si>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</si>
  <si>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</si>
  <si>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</si>
  <si>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</si>
  <si>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</si>
  <si>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</si>
  <si>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</si>
  <si>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</si>
  <si>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</si>
  <si>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</si>
  <si>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</si>
  <si>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</si>
  <si>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</si>
  <si>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</si>
  <si>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</si>
  <si>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</si>
  <si>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</si>
  <si>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</si>
  <si>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</si>
  <si>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</si>
  <si>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</si>
  <si>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</si>
  <si>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</si>
  <si>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</si>
  <si>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</si>
  <si>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</si>
  <si>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</si>
  <si>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</si>
  <si>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</si>
  <si>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</si>
  <si>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</si>
  <si>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</si>
  <si>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</si>
  <si>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</si>
  <si>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</si>
  <si>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</si>
  <si>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</si>
  <si>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</si>
  <si>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</si>
  <si>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</si>
  <si>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</si>
  <si>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</si>
  <si>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</si>
  <si>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</si>
  <si>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</si>
  <si>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</si>
  <si>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</si>
  <si>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</si>
  <si>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</si>
  <si>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</si>
  <si>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</si>
  <si>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</si>
  <si>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</si>
  <si>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</si>
  <si>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</si>
  <si>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</si>
  <si>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</si>
  <si>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</si>
  <si>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</si>
  <si>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</si>
  <si>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</si>
  <si>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</si>
  <si>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</si>
  <si>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</si>
  <si>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</si>
  <si>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</si>
  <si>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</si>
  <si>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</si>
  <si>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</si>
  <si>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</si>
  <si>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</si>
  <si>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</si>
  <si>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</si>
  <si>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</si>
  <si>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</si>
  <si>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</si>
  <si>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</si>
  <si>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</si>
  <si>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</si>
  <si>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</si>
  <si>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</si>
  <si>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</si>
  <si>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</si>
  <si>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</si>
  <si>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</si>
  <si>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</si>
  <si>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</si>
  <si>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</si>
  <si>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</si>
  <si>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</si>
  <si>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</si>
  <si>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</si>
  <si>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</si>
  <si>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</si>
  <si>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</si>
  <si>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</si>
  <si>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</si>
  <si>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</si>
  <si>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</si>
  <si>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</si>
  <si>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</si>
  <si>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</si>
  <si>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</si>
  <si>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</si>
  <si>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</si>
  <si>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</si>
  <si>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</si>
  <si>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</si>
  <si>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</si>
  <si>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</si>
  <si>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</si>
  <si>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</si>
  <si>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</si>
  <si>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</si>
  <si>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</si>
  <si>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</si>
  <si>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</si>
  <si>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</si>
  <si>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</si>
  <si>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</si>
  <si>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</si>
  <si>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</si>
  <si>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</si>
  <si>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</si>
  <si>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</si>
  <si>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</si>
  <si>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</si>
  <si>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</si>
  <si>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</si>
  <si>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</si>
  <si>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</si>
  <si>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</si>
  <si>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</si>
  <si>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</si>
  <si>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</si>
  <si>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</si>
  <si>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</si>
  <si>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</si>
  <si>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</si>
  <si>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</si>
  <si>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</si>
  <si>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</si>
  <si>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</si>
  <si>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</si>
  <si>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</si>
  <si>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</si>
  <si>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</si>
  <si>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</si>
  <si>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</si>
  <si>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</si>
  <si>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</si>
  <si>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</si>
  <si>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</si>
  <si>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</si>
  <si>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</si>
  <si>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</si>
  <si>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</si>
  <si>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</si>
  <si>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</si>
  <si>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</si>
  <si>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</si>
  <si>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</si>
  <si>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</si>
  <si>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</si>
  <si>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</si>
  <si>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</si>
  <si>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</si>
  <si>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</si>
  <si>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</si>
  <si>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</si>
  <si>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</si>
  <si>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</si>
  <si>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</si>
  <si>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</si>
  <si>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</si>
  <si>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</si>
  <si>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</si>
  <si>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</si>
  <si>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</si>
  <si>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</si>
  <si>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</si>
  <si>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</si>
  <si>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</si>
  <si>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</si>
  <si>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</si>
  <si>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</si>
  <si>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</si>
  <si>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</si>
  <si>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</si>
  <si>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</si>
  <si>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</si>
  <si>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</si>
  <si>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</si>
  <si>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</si>
  <si>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</si>
  <si>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</si>
  <si>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</si>
  <si>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</si>
  <si>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</si>
  <si>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</si>
  <si>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</si>
  <si>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</si>
  <si>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</si>
  <si>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</si>
  <si>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</si>
  <si>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</si>
  <si>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</si>
  <si>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</si>
  <si>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</si>
  <si>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</si>
  <si>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</si>
  <si>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</si>
  <si>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</si>
  <si>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</si>
  <si>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</si>
  <si>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</si>
  <si>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</si>
  <si>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</si>
  <si>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</si>
  <si>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</si>
  <si>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</si>
  <si>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</si>
  <si>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</si>
  <si>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</si>
  <si>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</si>
  <si>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</si>
  <si>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</si>
  <si>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</si>
  <si>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</si>
  <si>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</si>
  <si>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</si>
  <si>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</si>
  <si>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</si>
  <si>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</si>
  <si>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</si>
  <si>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</si>
  <si>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</si>
  <si>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</si>
  <si>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</si>
  <si>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</si>
  <si>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</si>
  <si>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</si>
  <si>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</si>
  <si>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</si>
  <si>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</si>
  <si>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</si>
  <si>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</si>
  <si>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</si>
  <si>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</si>
  <si>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VIVIENDA DE DOLORES HIDALGO, GTO.</t>
  </si>
  <si>
    <t>Al 31 de Diciembre de 2022 y al 31 de Diciembre de 2023 (b)</t>
  </si>
  <si>
    <t>Del 1 de Enero al 31 de Diciembre de 2023 (b)</t>
  </si>
  <si>
    <t>31120M12V010000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</si>
</sst>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5" fontId="2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165" fontId="0" fillId="3" borderId="14" xfId="4" applyNumberFormat="1" applyFont="1" applyFill="1" applyBorder="1" applyAlignment="1" applyProtection="1">
      <alignment vertical="center"/>
      <protection locked="0"/>
    </xf>
    <xf numFmtId="165" fontId="1" fillId="3" borderId="14" xfId="4" applyNumberFormat="1" applyFont="1" applyFill="1" applyBorder="1" applyAlignment="1" applyProtection="1">
      <alignment vertical="center"/>
      <protection locked="0"/>
    </xf>
    <xf numFmtId="165" fontId="0" fillId="0" borderId="14" xfId="4" applyNumberFormat="1" applyFont="1" applyFill="1" applyBorder="1" applyAlignment="1" applyProtection="1">
      <alignment vertical="center"/>
      <protection locked="0"/>
    </xf>
    <xf numFmtId="165" fontId="1" fillId="0" borderId="14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Fill="1" applyBorder="1" applyAlignment="1" applyProtection="1">
      <alignment vertical="center"/>
      <protection locked="0"/>
    </xf>
    <xf numFmtId="165" fontId="1" fillId="0" borderId="8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Fill="1" applyBorder="1" applyAlignment="1" applyProtection="1">
      <alignment horizontal="right" vertical="center"/>
      <protection locked="0"/>
    </xf>
    <xf numFmtId="165" fontId="1" fillId="0" borderId="8" xfId="4" applyNumberFormat="1" applyFont="1" applyFill="1" applyBorder="1" applyAlignment="1" applyProtection="1">
      <alignment horizontal="right" vertical="center"/>
      <protection locked="0"/>
    </xf>
    <xf numFmtId="165" fontId="0" fillId="0" borderId="14" xfId="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 xr:uid="{00000000-0005-0000-0000-000001000000}"/>
    <cellStyle name="Millares 3" xfId="7" xr:uid="{3D659C71-A094-4AEF-93D7-FAAB33B8E759}"/>
    <cellStyle name="Normal" xfId="0" builtinId="0"/>
    <cellStyle name="Normal 2" xfId="3" xr:uid="{00000000-0005-0000-0000-000003000000}"/>
    <cellStyle name="Normal 2 2" xfId="2" xr:uid="{00000000-0005-0000-0000-000004000000}"/>
    <cellStyle name="Normal 2 3" xfId="6" xr:uid="{00000000-0005-0000-0000-000005000000}"/>
    <cellStyle name="Normal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DE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82"/>
  <sheetViews>
    <sheetView showGridLines="0" tabSelected="1" topLeftCell="A19" zoomScale="70" zoomScaleNormal="70" workbookViewId="0">
      <selection activeCell="B31" sqref="B31"/>
    </sheetView>
  </sheetViews>
  <sheetFormatPr baseColWidth="10" defaultColWidth="11" defaultRowHeight="15" x14ac:dyDescent="0.25"/>
  <cols>
    <col min="1" max="1" width="96.42578125" customWidth="1"/>
    <col min="2" max="2" width="22.7109375" customWidth="1"/>
    <col min="3" max="3" width="19.5703125" customWidth="1"/>
    <col min="4" max="4" width="98.7109375" bestFit="1" customWidth="1"/>
    <col min="5" max="5" width="21.28515625" customWidth="1"/>
    <col min="6" max="6" width="21.7109375" customWidth="1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5725313.0700000003</v>
      </c>
      <c r="C9" s="49">
        <f>SUM(C10:C16)</f>
        <v>15429654.479999999</v>
      </c>
      <c r="D9" s="48" t="s">
        <v>12</v>
      </c>
      <c r="E9" s="49">
        <f>SUM(E10:E18)</f>
        <v>912707.89999999991</v>
      </c>
      <c r="F9" s="49">
        <f>SUM(F10:F18)</f>
        <v>821215.76</v>
      </c>
    </row>
    <row r="10" spans="1:6" x14ac:dyDescent="0.25">
      <c r="A10" s="50" t="s">
        <v>13</v>
      </c>
      <c r="B10" s="49">
        <v>368345.29</v>
      </c>
      <c r="C10" s="49">
        <v>368345.29</v>
      </c>
      <c r="D10" s="50" t="s">
        <v>14</v>
      </c>
      <c r="E10" s="143">
        <v>0</v>
      </c>
      <c r="F10" s="143">
        <v>0</v>
      </c>
    </row>
    <row r="11" spans="1:6" x14ac:dyDescent="0.25">
      <c r="A11" s="50" t="s">
        <v>15</v>
      </c>
      <c r="B11" s="143">
        <v>429115.9</v>
      </c>
      <c r="C11" s="143">
        <v>0</v>
      </c>
      <c r="D11" s="50" t="s">
        <v>16</v>
      </c>
      <c r="E11" s="143">
        <v>189565.37</v>
      </c>
      <c r="F11" s="143">
        <v>202854.04</v>
      </c>
    </row>
    <row r="12" spans="1:6" x14ac:dyDescent="0.25">
      <c r="A12" s="50" t="s">
        <v>17</v>
      </c>
      <c r="B12" s="49">
        <v>0</v>
      </c>
      <c r="C12" s="49">
        <v>-818070.75</v>
      </c>
      <c r="D12" s="50" t="s">
        <v>18</v>
      </c>
      <c r="E12" s="49">
        <v>317391.07</v>
      </c>
      <c r="F12" s="49">
        <v>192400.51</v>
      </c>
    </row>
    <row r="13" spans="1:6" x14ac:dyDescent="0.25">
      <c r="A13" s="50" t="s">
        <v>19</v>
      </c>
      <c r="B13" s="49">
        <v>4927851.88</v>
      </c>
      <c r="C13" s="49">
        <v>15879379.939999999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143">
        <v>0</v>
      </c>
      <c r="F14" s="143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143">
        <v>176009.26</v>
      </c>
      <c r="F16" s="143">
        <v>196222.01</v>
      </c>
    </row>
    <row r="17" spans="1:6" x14ac:dyDescent="0.25">
      <c r="A17" s="48" t="s">
        <v>27</v>
      </c>
      <c r="B17" s="49">
        <f>SUM(B18:B24)</f>
        <v>16586125.170000002</v>
      </c>
      <c r="C17" s="49">
        <f>SUM(C18:C24)</f>
        <v>3031841.5599999987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143">
        <v>229742.2</v>
      </c>
      <c r="F18" s="143">
        <v>229739.2</v>
      </c>
    </row>
    <row r="19" spans="1:6" x14ac:dyDescent="0.25">
      <c r="A19" s="50" t="s">
        <v>31</v>
      </c>
      <c r="B19" s="49">
        <v>11468954.43</v>
      </c>
      <c r="C19" s="49">
        <v>12708611.83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143">
        <v>3972.88</v>
      </c>
      <c r="C20" s="143">
        <v>3972.87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5113197.8600000003</v>
      </c>
      <c r="C24" s="49">
        <v>-9680743.1400000006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133594.32</v>
      </c>
      <c r="C25" s="49">
        <f>SUM(C26:C30)</f>
        <v>527730.35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133594.32</v>
      </c>
      <c r="C29" s="49">
        <v>527730.35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14657.62</v>
      </c>
      <c r="C31" s="49">
        <f>SUM(C32:C36)</f>
        <v>14657.62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14657.62</v>
      </c>
      <c r="C32" s="49">
        <v>14657.62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22459690.180000003</v>
      </c>
      <c r="C47" s="4">
        <f>C9+C17+C25+C31+C37+C38+C41</f>
        <v>19003884.010000002</v>
      </c>
      <c r="D47" s="2" t="s">
        <v>86</v>
      </c>
      <c r="E47" s="4">
        <f>E9+E19+E23+E26+E27+E31+E38+E42</f>
        <v>912707.89999999991</v>
      </c>
      <c r="F47" s="4">
        <f>F9+F19+F23+F26+F27+F31+F38+F42</f>
        <v>821215.76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101732547.61</v>
      </c>
      <c r="C52" s="49">
        <v>98232547.609999999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143">
        <v>1988051.07</v>
      </c>
      <c r="C53" s="143">
        <v>1988051.07</v>
      </c>
      <c r="D53" s="48" t="s">
        <v>96</v>
      </c>
      <c r="E53" s="49">
        <v>15161415.720000001</v>
      </c>
      <c r="F53" s="49">
        <v>1569918.12</v>
      </c>
    </row>
    <row r="54" spans="1:6" x14ac:dyDescent="0.25">
      <c r="A54" s="48" t="s">
        <v>97</v>
      </c>
      <c r="B54" s="49">
        <v>280303.8</v>
      </c>
      <c r="C54" s="49">
        <v>280303.8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143">
        <v>-867029.57</v>
      </c>
      <c r="C55" s="143">
        <v>-740786.08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15161415.720000001</v>
      </c>
      <c r="F57" s="4">
        <f>SUM(F50:F55)</f>
        <v>1569918.12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16074123.620000001</v>
      </c>
      <c r="F59" s="4">
        <f>F47+F57</f>
        <v>2391133.88</v>
      </c>
    </row>
    <row r="60" spans="1:6" x14ac:dyDescent="0.25">
      <c r="A60" s="3" t="s">
        <v>106</v>
      </c>
      <c r="B60" s="4">
        <f>SUM(B50:B58)</f>
        <v>103133872.91</v>
      </c>
      <c r="C60" s="4">
        <f>SUM(C50:C58)</f>
        <v>99760116.399999991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125593563.09</v>
      </c>
      <c r="C62" s="4">
        <f>SUM(C47+C60)</f>
        <v>118764000.41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143">
        <v>0</v>
      </c>
      <c r="F64" s="143">
        <v>0</v>
      </c>
    </row>
    <row r="65" spans="1:6" x14ac:dyDescent="0.25">
      <c r="A65" s="47"/>
      <c r="B65" s="47"/>
      <c r="C65" s="47"/>
      <c r="D65" s="52" t="s">
        <v>111</v>
      </c>
      <c r="E65" s="143">
        <v>0</v>
      </c>
      <c r="F65" s="143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109519439.47</v>
      </c>
      <c r="F68" s="49">
        <f>SUM(F69:F73)</f>
        <v>116372866.53</v>
      </c>
    </row>
    <row r="69" spans="1:6" x14ac:dyDescent="0.25">
      <c r="A69" s="55"/>
      <c r="B69" s="47"/>
      <c r="C69" s="47"/>
      <c r="D69" s="48" t="s">
        <v>114</v>
      </c>
      <c r="E69" s="143">
        <v>-428358.58</v>
      </c>
      <c r="F69" s="143">
        <v>13980522.26</v>
      </c>
    </row>
    <row r="70" spans="1:6" x14ac:dyDescent="0.25">
      <c r="A70" s="55"/>
      <c r="B70" s="47"/>
      <c r="C70" s="47"/>
      <c r="D70" s="48" t="s">
        <v>115</v>
      </c>
      <c r="E70" s="143">
        <v>109947798.05</v>
      </c>
      <c r="F70" s="143">
        <v>102392344.27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109519439.47</v>
      </c>
      <c r="F79" s="4">
        <f>F63+F68+F75</f>
        <v>116372866.53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125593563.09</v>
      </c>
      <c r="F81" s="4">
        <f>F59+F79</f>
        <v>118764000.41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00000000-0002-0000-0000-000000000000}"/>
    <dataValidation allowBlank="1" showInputMessage="1" showErrorMessage="1" prompt="20XN (d)" sqref="B6 E6" xr:uid="{00000000-0002-0000-0000-000001000000}"/>
    <dataValidation type="decimal" allowBlank="1" showInputMessage="1" showErrorMessage="1" sqref="E47:F47 B9:C62 E9:F45 E50:F81" xr:uid="{00000000-0002-0000-0000-000002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9 E9:F9 B48:C49 B17:C17 B25:C25 B59:C62 E19:F49 E66:F68 E74:F81 B31:C31 B37:C46 E56:F6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78" t="s">
        <v>453</v>
      </c>
      <c r="B1" s="178"/>
      <c r="C1" s="178"/>
      <c r="D1" s="178"/>
      <c r="E1" s="178"/>
      <c r="F1" s="178"/>
      <c r="G1" s="178"/>
    </row>
    <row r="2" spans="1:7" x14ac:dyDescent="0.25">
      <c r="A2" s="132" t="str">
        <f>'Formato 1'!A2</f>
        <v>INSTITUTO MUNICIPAL DE VIVIENDA DE DOLORES HIDALGO,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76" t="s">
        <v>456</v>
      </c>
      <c r="B6" s="38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83.25" customHeight="1" x14ac:dyDescent="0.25">
      <c r="A7" s="177"/>
      <c r="B7" s="72" t="s">
        <v>457</v>
      </c>
      <c r="C7" s="177"/>
      <c r="D7" s="177"/>
      <c r="E7" s="177"/>
      <c r="F7" s="177"/>
      <c r="G7" s="177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79" t="s">
        <v>472</v>
      </c>
      <c r="B1" s="179"/>
      <c r="C1" s="179"/>
      <c r="D1" s="179"/>
      <c r="E1" s="179"/>
      <c r="F1" s="179"/>
      <c r="G1" s="179"/>
    </row>
    <row r="2" spans="1:7" x14ac:dyDescent="0.25">
      <c r="A2" s="132" t="str">
        <f>'Formato 1'!A2</f>
        <v>INSTITUTO MUNICIPAL DE VIVIENDA DE DOLORES HIDALGO,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80" t="s">
        <v>474</v>
      </c>
      <c r="B6" s="38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57.75" customHeight="1" x14ac:dyDescent="0.25">
      <c r="A7" s="181"/>
      <c r="B7" s="39" t="s">
        <v>457</v>
      </c>
      <c r="C7" s="177"/>
      <c r="D7" s="177"/>
      <c r="E7" s="177"/>
      <c r="F7" s="177"/>
      <c r="G7" s="177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79" t="s">
        <v>488</v>
      </c>
      <c r="B1" s="179"/>
      <c r="C1" s="179"/>
      <c r="D1" s="179"/>
      <c r="E1" s="179"/>
      <c r="F1" s="179"/>
      <c r="G1" s="179"/>
    </row>
    <row r="2" spans="1:7" x14ac:dyDescent="0.25">
      <c r="A2" s="132" t="str">
        <f>'Formato 1'!A2</f>
        <v>INSTITUTO MUNICIPAL DE VIVIENDA DE DOLORES HIDALGO,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3" t="s">
        <v>456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8">
        <f>+F5+1</f>
        <v>2022</v>
      </c>
    </row>
    <row r="6" spans="1:7" ht="32.25" x14ac:dyDescent="0.25">
      <c r="A6" s="166"/>
      <c r="B6" s="185"/>
      <c r="C6" s="185"/>
      <c r="D6" s="185"/>
      <c r="E6" s="185"/>
      <c r="F6" s="185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82" t="s">
        <v>511</v>
      </c>
      <c r="B39" s="182"/>
      <c r="C39" s="182"/>
      <c r="D39" s="182"/>
      <c r="E39" s="182"/>
      <c r="F39" s="182"/>
      <c r="G39" s="182"/>
    </row>
    <row r="40" spans="1:7" x14ac:dyDescent="0.25">
      <c r="A40" s="182" t="s">
        <v>512</v>
      </c>
      <c r="B40" s="182"/>
      <c r="C40" s="182"/>
      <c r="D40" s="182"/>
      <c r="E40" s="182"/>
      <c r="F40" s="182"/>
      <c r="G40" s="1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79" t="s">
        <v>513</v>
      </c>
      <c r="B1" s="179"/>
      <c r="C1" s="179"/>
      <c r="D1" s="179"/>
      <c r="E1" s="179"/>
      <c r="F1" s="179"/>
      <c r="G1" s="179"/>
    </row>
    <row r="2" spans="1:7" x14ac:dyDescent="0.25">
      <c r="A2" s="132" t="str">
        <f>'Formato 1'!A2</f>
        <v>INSTITUTO MUNICIPAL DE VIVIENDA DE DOLORES HIDALGO,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6" t="s">
        <v>474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8">
        <v>2022</v>
      </c>
    </row>
    <row r="6" spans="1:7" ht="48.75" customHeight="1" x14ac:dyDescent="0.25">
      <c r="A6" s="187"/>
      <c r="B6" s="185"/>
      <c r="C6" s="185"/>
      <c r="D6" s="185"/>
      <c r="E6" s="185"/>
      <c r="F6" s="185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82" t="s">
        <v>511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512</v>
      </c>
      <c r="B33" s="182"/>
      <c r="C33" s="182"/>
      <c r="D33" s="182"/>
      <c r="E33" s="182"/>
      <c r="F33" s="182"/>
      <c r="G33" s="1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88" t="s">
        <v>517</v>
      </c>
      <c r="B1" s="188"/>
      <c r="C1" s="188"/>
      <c r="D1" s="188"/>
      <c r="E1" s="188"/>
      <c r="F1" s="188"/>
    </row>
    <row r="2" spans="1:6" ht="20.100000000000001" customHeight="1" x14ac:dyDescent="0.25">
      <c r="A2" s="114" t="str">
        <f>'Formato 1'!A2</f>
        <v>INSTITUTO MUNICIPAL DE VIVIENDA DE DOLORES HIDALGO,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45"/>
  <sheetViews>
    <sheetView showGridLines="0" zoomScale="94" zoomScaleNormal="94" workbookViewId="0">
      <selection activeCell="L17" sqref="L1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5" t="s">
        <v>124</v>
      </c>
      <c r="B1" s="156"/>
      <c r="C1" s="156"/>
      <c r="D1" s="156"/>
      <c r="E1" s="156"/>
      <c r="F1" s="156"/>
      <c r="G1" s="156"/>
      <c r="H1" s="157"/>
    </row>
    <row r="2" spans="1:8" x14ac:dyDescent="0.25">
      <c r="A2" s="114" t="str">
        <f>'Formato 1'!A2</f>
        <v>INSTITUTO MUNICIPAL DE VIVIENDA DE DOLORES HIDALGO,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144">
        <v>2391134</v>
      </c>
      <c r="C18" s="112"/>
      <c r="D18" s="112"/>
      <c r="E18" s="112"/>
      <c r="F18" s="144">
        <v>16074123.619999999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2391134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16074123.619999999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58" t="s">
        <v>154</v>
      </c>
      <c r="B33" s="158"/>
      <c r="C33" s="158"/>
      <c r="D33" s="158"/>
      <c r="E33" s="158"/>
      <c r="F33" s="158"/>
      <c r="G33" s="158"/>
      <c r="H33" s="158"/>
    </row>
    <row r="34" spans="1:8" ht="14.45" customHeight="1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4.45" customHeight="1" x14ac:dyDescent="0.25">
      <c r="A35" s="158"/>
      <c r="B35" s="158"/>
      <c r="C35" s="158"/>
      <c r="D35" s="158"/>
      <c r="E35" s="158"/>
      <c r="F35" s="158"/>
      <c r="G35" s="158"/>
      <c r="H35" s="158"/>
    </row>
    <row r="36" spans="1:8" ht="14.45" customHeight="1" x14ac:dyDescent="0.25">
      <c r="A36" s="158"/>
      <c r="B36" s="158"/>
      <c r="C36" s="158"/>
      <c r="D36" s="158"/>
      <c r="E36" s="158"/>
      <c r="F36" s="158"/>
      <c r="G36" s="158"/>
      <c r="H36" s="158"/>
    </row>
    <row r="37" spans="1:8" ht="14.45" customHeight="1" x14ac:dyDescent="0.25">
      <c r="A37" s="158"/>
      <c r="B37" s="158"/>
      <c r="C37" s="158"/>
      <c r="D37" s="158"/>
      <c r="E37" s="158"/>
      <c r="F37" s="158"/>
      <c r="G37" s="158"/>
      <c r="H37" s="158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B9 C23:H30 D13:F13 B13 D8:H9 D22:H22 D17:F21 G11:H21 C8:C22 B17:B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K21"/>
  <sheetViews>
    <sheetView showGridLines="0" zoomScale="66" zoomScaleNormal="66" workbookViewId="0">
      <selection activeCell="D24" sqref="D2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9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114" t="str">
        <f>'Formato 1'!A2</f>
        <v>INSTITUTO MUNICIPAL DE VIVIENDA DE DOLORES HIDALGO,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0000000-0002-0000-0200-000000000000}">
      <formula1>36526</formula1>
    </dataValidation>
    <dataValidation allowBlank="1" showInputMessage="1" showErrorMessage="1" prompt="Saldo pendiente por pagar de la inversión al XX de XXXX de 20XN (m = g - l)" sqref="K6" xr:uid="{00000000-0002-0000-0200-000001000000}"/>
    <dataValidation allowBlank="1" showInputMessage="1" showErrorMessage="1" prompt="Monto pagado de la inversión actualizado al XX de XXXX de 20XN (k)" sqref="J6" xr:uid="{00000000-0002-0000-0200-000002000000}"/>
    <dataValidation allowBlank="1" showInputMessage="1" showErrorMessage="1" prompt="Monto pagado de la inversión al XX de XXXX de 20XN (k)" sqref="I6" xr:uid="{00000000-0002-0000-0200-000003000000}"/>
    <dataValidation type="decimal" allowBlank="1" showInputMessage="1" showErrorMessage="1" sqref="E8:K20" xr:uid="{00000000-0002-0000-0200-000004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D75"/>
  <sheetViews>
    <sheetView showGridLines="0" zoomScale="67" zoomScaleNormal="67" workbookViewId="0">
      <selection activeCell="B14" sqref="B14:D1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9" t="s">
        <v>189</v>
      </c>
      <c r="B1" s="160"/>
      <c r="C1" s="160"/>
      <c r="D1" s="161"/>
    </row>
    <row r="2" spans="1:4" x14ac:dyDescent="0.25">
      <c r="A2" s="114" t="str">
        <f>'Formato 1'!A2</f>
        <v>INSTITUTO MUNICIPAL DE VIVIENDA DE DOLORES HIDALGO, GTO.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17815166.030000001</v>
      </c>
      <c r="C8" s="15">
        <f>SUM(C9:C11)</f>
        <v>5817752.8600000003</v>
      </c>
      <c r="D8" s="15">
        <f>SUM(D9:D11)</f>
        <v>5817752.8600000003</v>
      </c>
    </row>
    <row r="9" spans="1:4" x14ac:dyDescent="0.25">
      <c r="A9" s="60" t="s">
        <v>195</v>
      </c>
      <c r="B9" s="145">
        <v>17815166.030000001</v>
      </c>
      <c r="C9" s="145">
        <v>5817752.8600000003</v>
      </c>
      <c r="D9" s="145">
        <v>5817752.8600000003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17815166.030000001</v>
      </c>
      <c r="C13" s="15">
        <f>C14+C15</f>
        <v>9620023.6799999997</v>
      </c>
      <c r="D13" s="15">
        <f>D14+D15</f>
        <v>9474856.4900000002</v>
      </c>
    </row>
    <row r="14" spans="1:4" x14ac:dyDescent="0.25">
      <c r="A14" s="60" t="s">
        <v>199</v>
      </c>
      <c r="B14" s="145">
        <v>17815166.030000001</v>
      </c>
      <c r="C14" s="145">
        <v>9620023.6799999997</v>
      </c>
      <c r="D14" s="145">
        <v>9474856.4900000002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-3802270.8199999994</v>
      </c>
      <c r="D21" s="15">
        <f>D8-D13+D17</f>
        <v>-3657103.63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-3802270.8199999994</v>
      </c>
      <c r="D23" s="15">
        <f>D21-D11</f>
        <v>-3657103.63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-3802270.8199999994</v>
      </c>
      <c r="D25" s="15">
        <f>D23-D17</f>
        <v>-3657103.63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-3802270.8199999994</v>
      </c>
      <c r="D33" s="4">
        <f>D25+D29</f>
        <v>-3657103.63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17815166.030000001</v>
      </c>
      <c r="C48" s="99">
        <f>C9</f>
        <v>5817752.8600000003</v>
      </c>
      <c r="D48" s="99">
        <f>D9</f>
        <v>5817752.8600000003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17815166.030000001</v>
      </c>
      <c r="C53" s="49">
        <f>C14</f>
        <v>9620023.6799999997</v>
      </c>
      <c r="D53" s="49">
        <f>D14</f>
        <v>9474856.4900000002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-3802270.8199999994</v>
      </c>
      <c r="D57" s="4">
        <f>D48+D49-D53+D55</f>
        <v>-3657103.63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-3802270.8199999994</v>
      </c>
      <c r="D59" s="4">
        <f>D57-D49</f>
        <v>-3657103.63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G76"/>
  <sheetViews>
    <sheetView showGridLines="0" topLeftCell="A13" zoomScale="76" zoomScaleNormal="76" workbookViewId="0">
      <selection activeCell="G34" sqref="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9" t="s">
        <v>230</v>
      </c>
      <c r="B1" s="160"/>
      <c r="C1" s="160"/>
      <c r="D1" s="160"/>
      <c r="E1" s="160"/>
      <c r="F1" s="160"/>
      <c r="G1" s="161"/>
    </row>
    <row r="2" spans="1:7" x14ac:dyDescent="0.25">
      <c r="A2" s="114" t="str">
        <f>'Formato 1'!A2</f>
        <v>INSTITUTO MUNICIPAL DE VIVIENDA DE DOLORES HIDALGO,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62" t="s">
        <v>232</v>
      </c>
      <c r="B6" s="164" t="s">
        <v>233</v>
      </c>
      <c r="C6" s="164"/>
      <c r="D6" s="164"/>
      <c r="E6" s="164"/>
      <c r="F6" s="164"/>
      <c r="G6" s="164" t="s">
        <v>234</v>
      </c>
    </row>
    <row r="7" spans="1:7" ht="30" x14ac:dyDescent="0.25">
      <c r="A7" s="163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64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416877.09</v>
      </c>
      <c r="C13" s="49">
        <v>0</v>
      </c>
      <c r="D13" s="49">
        <v>416877.09</v>
      </c>
      <c r="E13" s="49">
        <v>1825072.82</v>
      </c>
      <c r="F13" s="49">
        <v>1825072.82</v>
      </c>
      <c r="G13" s="49">
        <f t="shared" si="0"/>
        <v>1408195.73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14898288.939999999</v>
      </c>
      <c r="C15" s="49">
        <v>0</v>
      </c>
      <c r="D15" s="49">
        <v>14898288.939999999</v>
      </c>
      <c r="E15" s="49">
        <v>3992680.04</v>
      </c>
      <c r="F15" s="49">
        <v>3992680.04</v>
      </c>
      <c r="G15" s="49">
        <f t="shared" si="0"/>
        <v>-10905608.899999999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2500000</v>
      </c>
      <c r="C34" s="49">
        <v>0</v>
      </c>
      <c r="D34" s="49">
        <v>2500000</v>
      </c>
      <c r="E34" s="49">
        <v>0</v>
      </c>
      <c r="F34" s="49">
        <v>0</v>
      </c>
      <c r="G34" s="49">
        <f t="shared" si="4"/>
        <v>-2500000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17815166.030000001</v>
      </c>
      <c r="C41" s="4">
        <f t="shared" si="7"/>
        <v>0</v>
      </c>
      <c r="D41" s="4">
        <f t="shared" si="7"/>
        <v>17815166.030000001</v>
      </c>
      <c r="E41" s="4">
        <f t="shared" si="7"/>
        <v>5817752.8600000003</v>
      </c>
      <c r="F41" s="4">
        <f t="shared" si="7"/>
        <v>5817752.8600000003</v>
      </c>
      <c r="G41" s="4">
        <f t="shared" si="7"/>
        <v>-11997413.169999998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17815166.030000001</v>
      </c>
      <c r="C70" s="4">
        <f t="shared" si="16"/>
        <v>0</v>
      </c>
      <c r="D70" s="4">
        <f t="shared" si="16"/>
        <v>17815166.030000001</v>
      </c>
      <c r="E70" s="4">
        <f t="shared" si="16"/>
        <v>5817752.8600000003</v>
      </c>
      <c r="F70" s="4">
        <f t="shared" si="16"/>
        <v>5817752.8600000003</v>
      </c>
      <c r="G70" s="4">
        <f t="shared" si="16"/>
        <v>-11997413.169999998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00000000-0002-0000-04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G160"/>
  <sheetViews>
    <sheetView showGridLines="0" zoomScale="79" zoomScaleNormal="79" workbookViewId="0">
      <selection activeCell="J18" sqref="J18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7" t="s">
        <v>301</v>
      </c>
      <c r="B1" s="160"/>
      <c r="C1" s="160"/>
      <c r="D1" s="160"/>
      <c r="E1" s="160"/>
      <c r="F1" s="160"/>
      <c r="G1" s="161"/>
    </row>
    <row r="2" spans="1:7" x14ac:dyDescent="0.25">
      <c r="A2" s="129" t="str">
        <f>'Formato 1'!A2</f>
        <v>INSTITUTO MUNICIPAL DE VIVIENDA DE DOLORES HIDALGO,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65" t="s">
        <v>6</v>
      </c>
      <c r="B7" s="165" t="s">
        <v>304</v>
      </c>
      <c r="C7" s="165"/>
      <c r="D7" s="165"/>
      <c r="E7" s="165"/>
      <c r="F7" s="165"/>
      <c r="G7" s="166" t="s">
        <v>305</v>
      </c>
    </row>
    <row r="8" spans="1:7" ht="30" x14ac:dyDescent="0.25">
      <c r="A8" s="165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65"/>
    </row>
    <row r="9" spans="1:7" x14ac:dyDescent="0.25">
      <c r="A9" s="28" t="s">
        <v>310</v>
      </c>
      <c r="B9" s="86">
        <f t="shared" ref="B9:G9" si="0">SUM(B10,B18,B28,B38,B48,B58,B62,B71,B75)</f>
        <v>17815166.030000001</v>
      </c>
      <c r="C9" s="86">
        <f t="shared" si="0"/>
        <v>0</v>
      </c>
      <c r="D9" s="86">
        <f t="shared" si="0"/>
        <v>17815166.030000001</v>
      </c>
      <c r="E9" s="86">
        <f t="shared" si="0"/>
        <v>9620023.6799999997</v>
      </c>
      <c r="F9" s="86">
        <f t="shared" si="0"/>
        <v>9474856.4900000002</v>
      </c>
      <c r="G9" s="86">
        <f t="shared" si="0"/>
        <v>8195142.3500000006</v>
      </c>
    </row>
    <row r="10" spans="1:7" x14ac:dyDescent="0.25">
      <c r="A10" s="87" t="s">
        <v>311</v>
      </c>
      <c r="B10" s="86">
        <f t="shared" ref="B10:G10" si="1">SUM(B11:B17)</f>
        <v>5641734</v>
      </c>
      <c r="C10" s="86">
        <f t="shared" si="1"/>
        <v>-155875</v>
      </c>
      <c r="D10" s="86">
        <f t="shared" si="1"/>
        <v>5485859</v>
      </c>
      <c r="E10" s="86">
        <f t="shared" si="1"/>
        <v>4478572.38</v>
      </c>
      <c r="F10" s="86">
        <f t="shared" si="1"/>
        <v>4478572.38</v>
      </c>
      <c r="G10" s="86">
        <f t="shared" si="1"/>
        <v>1007286.6199999999</v>
      </c>
    </row>
    <row r="11" spans="1:7" x14ac:dyDescent="0.25">
      <c r="A11" s="88" t="s">
        <v>312</v>
      </c>
      <c r="B11" s="147">
        <v>3490548</v>
      </c>
      <c r="C11" s="147">
        <v>-490600</v>
      </c>
      <c r="D11" s="146">
        <v>2999948</v>
      </c>
      <c r="E11" s="147">
        <v>2293099.6</v>
      </c>
      <c r="F11" s="147">
        <v>2293099.6</v>
      </c>
      <c r="G11" s="77">
        <f>D11-E11</f>
        <v>706848.39999999991</v>
      </c>
    </row>
    <row r="12" spans="1:7" x14ac:dyDescent="0.25">
      <c r="A12" s="88" t="s">
        <v>313</v>
      </c>
      <c r="B12" s="147">
        <v>719156</v>
      </c>
      <c r="C12" s="147">
        <v>-54275</v>
      </c>
      <c r="D12" s="146">
        <v>664881</v>
      </c>
      <c r="E12" s="147">
        <v>645468.11</v>
      </c>
      <c r="F12" s="147">
        <v>645468.11</v>
      </c>
      <c r="G12" s="77">
        <f t="shared" ref="G12:G17" si="2">D12-E12</f>
        <v>19412.890000000014</v>
      </c>
    </row>
    <row r="13" spans="1:7" x14ac:dyDescent="0.25">
      <c r="A13" s="88" t="s">
        <v>314</v>
      </c>
      <c r="B13" s="147">
        <v>494130</v>
      </c>
      <c r="C13" s="147">
        <v>0</v>
      </c>
      <c r="D13" s="146">
        <v>494130</v>
      </c>
      <c r="E13" s="147">
        <v>316810.90000000002</v>
      </c>
      <c r="F13" s="147">
        <v>316810.90000000002</v>
      </c>
      <c r="G13" s="77">
        <f t="shared" si="2"/>
        <v>177319.09999999998</v>
      </c>
    </row>
    <row r="14" spans="1:7" x14ac:dyDescent="0.25">
      <c r="A14" s="88" t="s">
        <v>315</v>
      </c>
      <c r="B14" s="147">
        <v>340254</v>
      </c>
      <c r="C14" s="147">
        <v>180000</v>
      </c>
      <c r="D14" s="146">
        <v>520254</v>
      </c>
      <c r="E14" s="147">
        <v>519123.25</v>
      </c>
      <c r="F14" s="147">
        <v>519123.25</v>
      </c>
      <c r="G14" s="77">
        <f t="shared" si="2"/>
        <v>1130.75</v>
      </c>
    </row>
    <row r="15" spans="1:7" x14ac:dyDescent="0.25">
      <c r="A15" s="88" t="s">
        <v>316</v>
      </c>
      <c r="B15" s="147">
        <v>597646</v>
      </c>
      <c r="C15" s="147">
        <v>209000</v>
      </c>
      <c r="D15" s="146">
        <v>806646</v>
      </c>
      <c r="E15" s="147">
        <v>704070.52</v>
      </c>
      <c r="F15" s="147">
        <v>704070.52</v>
      </c>
      <c r="G15" s="77">
        <f t="shared" si="2"/>
        <v>102575.47999999998</v>
      </c>
    </row>
    <row r="16" spans="1:7" x14ac:dyDescent="0.25">
      <c r="A16" s="88" t="s">
        <v>317</v>
      </c>
      <c r="B16" s="147">
        <v>0</v>
      </c>
      <c r="C16" s="147">
        <v>0</v>
      </c>
      <c r="D16" s="146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146">
        <v>0</v>
      </c>
      <c r="C17" s="146">
        <v>0</v>
      </c>
      <c r="D17" s="146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176000</v>
      </c>
      <c r="C18" s="86">
        <f t="shared" si="3"/>
        <v>32000</v>
      </c>
      <c r="D18" s="86">
        <f t="shared" si="3"/>
        <v>208000</v>
      </c>
      <c r="E18" s="86">
        <f t="shared" si="3"/>
        <v>147306.74</v>
      </c>
      <c r="F18" s="86">
        <f t="shared" si="3"/>
        <v>147306.74</v>
      </c>
      <c r="G18" s="86">
        <f t="shared" si="3"/>
        <v>60693.26</v>
      </c>
    </row>
    <row r="19" spans="1:7" x14ac:dyDescent="0.25">
      <c r="A19" s="88" t="s">
        <v>320</v>
      </c>
      <c r="B19" s="147">
        <v>46000</v>
      </c>
      <c r="C19" s="147">
        <v>0</v>
      </c>
      <c r="D19" s="146">
        <v>46000</v>
      </c>
      <c r="E19" s="147">
        <v>27808.880000000001</v>
      </c>
      <c r="F19" s="147">
        <v>27808.880000000001</v>
      </c>
      <c r="G19" s="77">
        <f>D19-E19</f>
        <v>18191.12</v>
      </c>
    </row>
    <row r="20" spans="1:7" x14ac:dyDescent="0.25">
      <c r="A20" s="88" t="s">
        <v>321</v>
      </c>
      <c r="B20" s="147">
        <v>0</v>
      </c>
      <c r="C20" s="147">
        <v>0</v>
      </c>
      <c r="D20" s="146">
        <v>0</v>
      </c>
      <c r="E20" s="147">
        <v>0</v>
      </c>
      <c r="F20" s="147">
        <v>0</v>
      </c>
      <c r="G20" s="77">
        <f t="shared" ref="G20:G27" si="4">D20-E20</f>
        <v>0</v>
      </c>
    </row>
    <row r="21" spans="1:7" x14ac:dyDescent="0.25">
      <c r="A21" s="88" t="s">
        <v>322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77">
        <f t="shared" si="4"/>
        <v>0</v>
      </c>
    </row>
    <row r="22" spans="1:7" x14ac:dyDescent="0.25">
      <c r="A22" s="88" t="s">
        <v>323</v>
      </c>
      <c r="B22" s="147">
        <v>6000</v>
      </c>
      <c r="C22" s="147">
        <v>0</v>
      </c>
      <c r="D22" s="146">
        <v>6000</v>
      </c>
      <c r="E22" s="147">
        <v>2974.01</v>
      </c>
      <c r="F22" s="147">
        <v>2974.01</v>
      </c>
      <c r="G22" s="77">
        <f t="shared" si="4"/>
        <v>3025.99</v>
      </c>
    </row>
    <row r="23" spans="1:7" x14ac:dyDescent="0.25">
      <c r="A23" s="88" t="s">
        <v>324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77">
        <f t="shared" si="4"/>
        <v>0</v>
      </c>
    </row>
    <row r="24" spans="1:7" x14ac:dyDescent="0.25">
      <c r="A24" s="88" t="s">
        <v>325</v>
      </c>
      <c r="B24" s="147">
        <v>60000</v>
      </c>
      <c r="C24" s="147">
        <v>15000</v>
      </c>
      <c r="D24" s="146">
        <v>75000</v>
      </c>
      <c r="E24" s="147">
        <v>69326.12</v>
      </c>
      <c r="F24" s="147">
        <v>69326.12</v>
      </c>
      <c r="G24" s="77">
        <f t="shared" si="4"/>
        <v>5673.8800000000047</v>
      </c>
    </row>
    <row r="25" spans="1:7" x14ac:dyDescent="0.25">
      <c r="A25" s="88" t="s">
        <v>326</v>
      </c>
      <c r="B25" s="147">
        <v>30000</v>
      </c>
      <c r="C25" s="147">
        <v>0</v>
      </c>
      <c r="D25" s="146">
        <v>30000</v>
      </c>
      <c r="E25" s="147">
        <v>0</v>
      </c>
      <c r="F25" s="147">
        <v>0</v>
      </c>
      <c r="G25" s="77">
        <f t="shared" si="4"/>
        <v>30000</v>
      </c>
    </row>
    <row r="26" spans="1:7" x14ac:dyDescent="0.25">
      <c r="A26" s="88" t="s">
        <v>327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77">
        <f t="shared" si="4"/>
        <v>0</v>
      </c>
    </row>
    <row r="27" spans="1:7" x14ac:dyDescent="0.25">
      <c r="A27" s="88" t="s">
        <v>328</v>
      </c>
      <c r="B27" s="147">
        <v>34000</v>
      </c>
      <c r="C27" s="147">
        <v>17000</v>
      </c>
      <c r="D27" s="146">
        <v>51000</v>
      </c>
      <c r="E27" s="147">
        <v>47197.73</v>
      </c>
      <c r="F27" s="147">
        <v>47197.73</v>
      </c>
      <c r="G27" s="77">
        <f t="shared" si="4"/>
        <v>3802.2699999999968</v>
      </c>
    </row>
    <row r="28" spans="1:7" x14ac:dyDescent="0.25">
      <c r="A28" s="87" t="s">
        <v>329</v>
      </c>
      <c r="B28" s="86">
        <f t="shared" ref="B28:G28" si="5">SUM(B29:B37)</f>
        <v>881716</v>
      </c>
      <c r="C28" s="86">
        <f t="shared" si="5"/>
        <v>1096000</v>
      </c>
      <c r="D28" s="86">
        <f t="shared" si="5"/>
        <v>1977716</v>
      </c>
      <c r="E28" s="86">
        <f t="shared" si="5"/>
        <v>1494144.56</v>
      </c>
      <c r="F28" s="86">
        <f t="shared" si="5"/>
        <v>1348977.3699999999</v>
      </c>
      <c r="G28" s="86">
        <f t="shared" si="5"/>
        <v>483571.44</v>
      </c>
    </row>
    <row r="29" spans="1:7" x14ac:dyDescent="0.25">
      <c r="A29" s="88" t="s">
        <v>330</v>
      </c>
      <c r="B29" s="146">
        <v>33800</v>
      </c>
      <c r="C29" s="146">
        <v>0</v>
      </c>
      <c r="D29" s="146">
        <v>33800</v>
      </c>
      <c r="E29" s="146">
        <v>24843.07</v>
      </c>
      <c r="F29" s="146">
        <v>24843.07</v>
      </c>
      <c r="G29" s="77">
        <f>D29-E29</f>
        <v>8956.93</v>
      </c>
    </row>
    <row r="30" spans="1:7" x14ac:dyDescent="0.25">
      <c r="A30" s="88" t="s">
        <v>331</v>
      </c>
      <c r="B30" s="146">
        <v>406000</v>
      </c>
      <c r="C30" s="146">
        <v>0</v>
      </c>
      <c r="D30" s="146">
        <v>406000</v>
      </c>
      <c r="E30" s="146">
        <v>403748.8</v>
      </c>
      <c r="F30" s="146">
        <v>403748.8</v>
      </c>
      <c r="G30" s="77">
        <f t="shared" ref="G30:G37" si="6">D30-E30</f>
        <v>2251.2000000000116</v>
      </c>
    </row>
    <row r="31" spans="1:7" x14ac:dyDescent="0.25">
      <c r="A31" s="88" t="s">
        <v>332</v>
      </c>
      <c r="B31" s="147">
        <v>108000</v>
      </c>
      <c r="C31" s="147">
        <v>819000</v>
      </c>
      <c r="D31" s="146">
        <v>927000</v>
      </c>
      <c r="E31" s="147">
        <v>526149.29</v>
      </c>
      <c r="F31" s="147">
        <v>397934.1</v>
      </c>
      <c r="G31" s="77">
        <f t="shared" si="6"/>
        <v>400850.70999999996</v>
      </c>
    </row>
    <row r="32" spans="1:7" x14ac:dyDescent="0.25">
      <c r="A32" s="88" t="s">
        <v>333</v>
      </c>
      <c r="B32" s="147">
        <v>50000</v>
      </c>
      <c r="C32" s="147">
        <v>0</v>
      </c>
      <c r="D32" s="146">
        <v>50000</v>
      </c>
      <c r="E32" s="147">
        <v>36800.79</v>
      </c>
      <c r="F32" s="147">
        <v>36800.79</v>
      </c>
      <c r="G32" s="77">
        <f t="shared" si="6"/>
        <v>13199.21</v>
      </c>
    </row>
    <row r="33" spans="1:7" ht="14.45" customHeight="1" x14ac:dyDescent="0.25">
      <c r="A33" s="88" t="s">
        <v>334</v>
      </c>
      <c r="B33" s="147">
        <v>59000</v>
      </c>
      <c r="C33" s="147">
        <v>127000</v>
      </c>
      <c r="D33" s="146">
        <v>186000</v>
      </c>
      <c r="E33" s="147">
        <v>164911.67999999999</v>
      </c>
      <c r="F33" s="147">
        <v>164911.67999999999</v>
      </c>
      <c r="G33" s="77">
        <f t="shared" si="6"/>
        <v>21088.320000000007</v>
      </c>
    </row>
    <row r="34" spans="1:7" ht="14.45" customHeight="1" x14ac:dyDescent="0.25">
      <c r="A34" s="88" t="s">
        <v>335</v>
      </c>
      <c r="B34" s="147">
        <v>65000</v>
      </c>
      <c r="C34" s="147">
        <v>145000</v>
      </c>
      <c r="D34" s="146">
        <v>210000</v>
      </c>
      <c r="E34" s="147">
        <v>200000</v>
      </c>
      <c r="F34" s="147">
        <v>200000</v>
      </c>
      <c r="G34" s="77">
        <f t="shared" si="6"/>
        <v>10000</v>
      </c>
    </row>
    <row r="35" spans="1:7" ht="14.45" customHeight="1" x14ac:dyDescent="0.25">
      <c r="A35" s="88" t="s">
        <v>336</v>
      </c>
      <c r="B35" s="147">
        <v>10000</v>
      </c>
      <c r="C35" s="147">
        <v>0</v>
      </c>
      <c r="D35" s="146">
        <v>10000</v>
      </c>
      <c r="E35" s="147">
        <v>0</v>
      </c>
      <c r="F35" s="147">
        <v>0</v>
      </c>
      <c r="G35" s="77">
        <f t="shared" si="6"/>
        <v>10000</v>
      </c>
    </row>
    <row r="36" spans="1:7" ht="14.45" customHeight="1" x14ac:dyDescent="0.25">
      <c r="A36" s="88" t="s">
        <v>337</v>
      </c>
      <c r="B36" s="147">
        <v>50000</v>
      </c>
      <c r="C36" s="147">
        <v>0</v>
      </c>
      <c r="D36" s="146">
        <v>50000</v>
      </c>
      <c r="E36" s="147">
        <v>37985.93</v>
      </c>
      <c r="F36" s="147">
        <v>37985.93</v>
      </c>
      <c r="G36" s="77">
        <f t="shared" si="6"/>
        <v>12014.07</v>
      </c>
    </row>
    <row r="37" spans="1:7" ht="14.45" customHeight="1" x14ac:dyDescent="0.25">
      <c r="A37" s="88" t="s">
        <v>338</v>
      </c>
      <c r="B37" s="147">
        <v>99916</v>
      </c>
      <c r="C37" s="147">
        <v>5000</v>
      </c>
      <c r="D37" s="146">
        <v>104916</v>
      </c>
      <c r="E37" s="147">
        <v>99705</v>
      </c>
      <c r="F37" s="147">
        <v>82753</v>
      </c>
      <c r="G37" s="77">
        <f t="shared" si="6"/>
        <v>5211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77">
        <f>D39-E39</f>
        <v>0</v>
      </c>
    </row>
    <row r="40" spans="1:7" x14ac:dyDescent="0.25">
      <c r="A40" s="88" t="s">
        <v>341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147">
        <v>0</v>
      </c>
      <c r="C41" s="147">
        <v>0</v>
      </c>
      <c r="D41" s="146">
        <v>0</v>
      </c>
      <c r="E41" s="147">
        <v>0</v>
      </c>
      <c r="F41" s="147">
        <v>0</v>
      </c>
      <c r="G41" s="77">
        <f t="shared" si="8"/>
        <v>0</v>
      </c>
    </row>
    <row r="42" spans="1:7" x14ac:dyDescent="0.25">
      <c r="A42" s="88" t="s">
        <v>343</v>
      </c>
      <c r="B42" s="147">
        <v>0</v>
      </c>
      <c r="C42" s="147">
        <v>0</v>
      </c>
      <c r="D42" s="146">
        <v>0</v>
      </c>
      <c r="E42" s="147">
        <v>0</v>
      </c>
      <c r="F42" s="147">
        <v>0</v>
      </c>
      <c r="G42" s="77">
        <f t="shared" si="8"/>
        <v>0</v>
      </c>
    </row>
    <row r="43" spans="1:7" x14ac:dyDescent="0.25">
      <c r="A43" s="88" t="s">
        <v>344</v>
      </c>
      <c r="B43" s="146">
        <v>0</v>
      </c>
      <c r="C43" s="146">
        <v>0</v>
      </c>
      <c r="D43" s="146">
        <v>0</v>
      </c>
      <c r="E43" s="146">
        <v>0</v>
      </c>
      <c r="F43" s="146">
        <v>0</v>
      </c>
      <c r="G43" s="77">
        <f t="shared" si="8"/>
        <v>0</v>
      </c>
    </row>
    <row r="44" spans="1:7" x14ac:dyDescent="0.25">
      <c r="A44" s="88" t="s">
        <v>345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  <c r="G44" s="77">
        <f t="shared" si="8"/>
        <v>0</v>
      </c>
    </row>
    <row r="45" spans="1:7" x14ac:dyDescent="0.25">
      <c r="A45" s="88" t="s">
        <v>346</v>
      </c>
      <c r="B45" s="146">
        <v>0</v>
      </c>
      <c r="C45" s="146">
        <v>0</v>
      </c>
      <c r="D45" s="146">
        <v>0</v>
      </c>
      <c r="E45" s="146">
        <v>0</v>
      </c>
      <c r="F45" s="146">
        <v>0</v>
      </c>
      <c r="G45" s="77">
        <f t="shared" si="8"/>
        <v>0</v>
      </c>
    </row>
    <row r="46" spans="1:7" x14ac:dyDescent="0.25">
      <c r="A46" s="88" t="s">
        <v>347</v>
      </c>
      <c r="B46" s="146">
        <v>0</v>
      </c>
      <c r="C46" s="146">
        <v>0</v>
      </c>
      <c r="D46" s="146">
        <v>0</v>
      </c>
      <c r="E46" s="146">
        <v>0</v>
      </c>
      <c r="F46" s="146">
        <v>0</v>
      </c>
      <c r="G46" s="77">
        <f t="shared" si="8"/>
        <v>0</v>
      </c>
    </row>
    <row r="47" spans="1:7" x14ac:dyDescent="0.25">
      <c r="A47" s="88" t="s">
        <v>348</v>
      </c>
      <c r="B47" s="146">
        <v>0</v>
      </c>
      <c r="C47" s="146">
        <v>0</v>
      </c>
      <c r="D47" s="146">
        <v>0</v>
      </c>
      <c r="E47" s="146">
        <v>0</v>
      </c>
      <c r="F47" s="146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4000000</v>
      </c>
      <c r="C48" s="86">
        <f t="shared" si="9"/>
        <v>-371000</v>
      </c>
      <c r="D48" s="86">
        <f t="shared" si="9"/>
        <v>3629000</v>
      </c>
      <c r="E48" s="86">
        <f t="shared" si="9"/>
        <v>3500000</v>
      </c>
      <c r="F48" s="86">
        <f t="shared" si="9"/>
        <v>3500000</v>
      </c>
      <c r="G48" s="86">
        <f t="shared" si="9"/>
        <v>129000</v>
      </c>
    </row>
    <row r="49" spans="1:7" x14ac:dyDescent="0.25">
      <c r="A49" s="88" t="s">
        <v>350</v>
      </c>
      <c r="B49" s="147">
        <v>0</v>
      </c>
      <c r="C49" s="147">
        <v>0</v>
      </c>
      <c r="D49" s="146">
        <v>0</v>
      </c>
      <c r="E49" s="147">
        <v>0</v>
      </c>
      <c r="F49" s="147">
        <v>0</v>
      </c>
      <c r="G49" s="77">
        <f>D49-E49</f>
        <v>0</v>
      </c>
    </row>
    <row r="50" spans="1:7" x14ac:dyDescent="0.25">
      <c r="A50" s="88" t="s">
        <v>351</v>
      </c>
      <c r="B50" s="147">
        <v>0</v>
      </c>
      <c r="C50" s="147">
        <v>0</v>
      </c>
      <c r="D50" s="146">
        <v>0</v>
      </c>
      <c r="E50" s="147">
        <v>0</v>
      </c>
      <c r="F50" s="147">
        <v>0</v>
      </c>
      <c r="G50" s="77">
        <f t="shared" ref="G50:G57" si="10">D50-E50</f>
        <v>0</v>
      </c>
    </row>
    <row r="51" spans="1:7" x14ac:dyDescent="0.25">
      <c r="A51" s="88" t="s">
        <v>352</v>
      </c>
      <c r="B51" s="146">
        <v>0</v>
      </c>
      <c r="C51" s="146">
        <v>0</v>
      </c>
      <c r="D51" s="146">
        <v>0</v>
      </c>
      <c r="E51" s="146">
        <v>0</v>
      </c>
      <c r="F51" s="146">
        <v>0</v>
      </c>
      <c r="G51" s="77">
        <f t="shared" si="10"/>
        <v>0</v>
      </c>
    </row>
    <row r="52" spans="1:7" x14ac:dyDescent="0.25">
      <c r="A52" s="88" t="s">
        <v>353</v>
      </c>
      <c r="B52" s="146">
        <v>0</v>
      </c>
      <c r="C52" s="146">
        <v>0</v>
      </c>
      <c r="D52" s="146">
        <v>0</v>
      </c>
      <c r="E52" s="146">
        <v>0</v>
      </c>
      <c r="F52" s="146">
        <v>0</v>
      </c>
      <c r="G52" s="77">
        <f t="shared" si="10"/>
        <v>0</v>
      </c>
    </row>
    <row r="53" spans="1:7" x14ac:dyDescent="0.25">
      <c r="A53" s="88" t="s">
        <v>354</v>
      </c>
      <c r="B53" s="146">
        <v>0</v>
      </c>
      <c r="C53" s="146">
        <v>0</v>
      </c>
      <c r="D53" s="146">
        <v>0</v>
      </c>
      <c r="E53" s="146">
        <v>0</v>
      </c>
      <c r="F53" s="146">
        <v>0</v>
      </c>
      <c r="G53" s="77">
        <f t="shared" si="10"/>
        <v>0</v>
      </c>
    </row>
    <row r="54" spans="1:7" x14ac:dyDescent="0.25">
      <c r="A54" s="88" t="s">
        <v>355</v>
      </c>
      <c r="B54" s="146">
        <v>0</v>
      </c>
      <c r="C54" s="146">
        <v>0</v>
      </c>
      <c r="D54" s="146">
        <v>0</v>
      </c>
      <c r="E54" s="146">
        <v>0</v>
      </c>
      <c r="F54" s="146">
        <v>0</v>
      </c>
      <c r="G54" s="77">
        <f t="shared" si="10"/>
        <v>0</v>
      </c>
    </row>
    <row r="55" spans="1:7" x14ac:dyDescent="0.25">
      <c r="A55" s="88" t="s">
        <v>356</v>
      </c>
      <c r="B55" s="146">
        <v>0</v>
      </c>
      <c r="C55" s="146">
        <v>0</v>
      </c>
      <c r="D55" s="146">
        <v>0</v>
      </c>
      <c r="E55" s="146">
        <v>0</v>
      </c>
      <c r="F55" s="146">
        <v>0</v>
      </c>
      <c r="G55" s="77">
        <f t="shared" si="10"/>
        <v>0</v>
      </c>
    </row>
    <row r="56" spans="1:7" x14ac:dyDescent="0.25">
      <c r="A56" s="88" t="s">
        <v>357</v>
      </c>
      <c r="B56" s="146">
        <v>4000000</v>
      </c>
      <c r="C56" s="146">
        <v>-371000</v>
      </c>
      <c r="D56" s="146">
        <v>3629000</v>
      </c>
      <c r="E56" s="146">
        <v>3500000</v>
      </c>
      <c r="F56" s="146">
        <v>3500000</v>
      </c>
      <c r="G56" s="77">
        <f t="shared" si="10"/>
        <v>129000</v>
      </c>
    </row>
    <row r="57" spans="1:7" x14ac:dyDescent="0.25">
      <c r="A57" s="88" t="s">
        <v>358</v>
      </c>
      <c r="B57" s="146">
        <v>0</v>
      </c>
      <c r="C57" s="146">
        <v>0</v>
      </c>
      <c r="D57" s="146">
        <v>0</v>
      </c>
      <c r="E57" s="146">
        <v>0</v>
      </c>
      <c r="F57" s="146">
        <v>0</v>
      </c>
      <c r="G57" s="77">
        <f t="shared" si="10"/>
        <v>0</v>
      </c>
    </row>
    <row r="58" spans="1:7" x14ac:dyDescent="0.25">
      <c r="A58" s="87" t="s">
        <v>359</v>
      </c>
      <c r="B58" s="86">
        <f t="shared" ref="B58:G58" si="11">SUM(B59:B61)</f>
        <v>6500000</v>
      </c>
      <c r="C58" s="86">
        <f t="shared" si="11"/>
        <v>0</v>
      </c>
      <c r="D58" s="86">
        <f t="shared" si="11"/>
        <v>6500000</v>
      </c>
      <c r="E58" s="86">
        <f t="shared" si="11"/>
        <v>0</v>
      </c>
      <c r="F58" s="86">
        <f t="shared" si="11"/>
        <v>0</v>
      </c>
      <c r="G58" s="86">
        <f t="shared" si="11"/>
        <v>6500000</v>
      </c>
    </row>
    <row r="59" spans="1:7" x14ac:dyDescent="0.25">
      <c r="A59" s="88" t="s">
        <v>360</v>
      </c>
      <c r="B59" s="77">
        <v>2500000</v>
      </c>
      <c r="C59" s="77">
        <v>0</v>
      </c>
      <c r="D59" s="77">
        <v>2500000</v>
      </c>
      <c r="E59" s="77">
        <v>0</v>
      </c>
      <c r="F59" s="77">
        <v>0</v>
      </c>
      <c r="G59" s="77">
        <f>D59-E59</f>
        <v>2500000</v>
      </c>
    </row>
    <row r="60" spans="1:7" x14ac:dyDescent="0.25">
      <c r="A60" s="88" t="s">
        <v>361</v>
      </c>
      <c r="B60" s="77">
        <v>4000000</v>
      </c>
      <c r="C60" s="77">
        <v>0</v>
      </c>
      <c r="D60" s="77">
        <v>4000000</v>
      </c>
      <c r="E60" s="77">
        <v>0</v>
      </c>
      <c r="F60" s="77">
        <v>0</v>
      </c>
      <c r="G60" s="77">
        <f t="shared" ref="G60:G61" si="12">D60-E60</f>
        <v>4000000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615716.03</v>
      </c>
      <c r="C62" s="86">
        <f t="shared" si="13"/>
        <v>-601125</v>
      </c>
      <c r="D62" s="86">
        <f t="shared" si="13"/>
        <v>14591.03</v>
      </c>
      <c r="E62" s="86">
        <f t="shared" si="13"/>
        <v>0</v>
      </c>
      <c r="F62" s="86">
        <f t="shared" si="13"/>
        <v>0</v>
      </c>
      <c r="G62" s="86">
        <f t="shared" si="13"/>
        <v>14591.03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615716.03</v>
      </c>
      <c r="C70" s="77">
        <v>-601125</v>
      </c>
      <c r="D70" s="77">
        <v>14591.03</v>
      </c>
      <c r="E70" s="77">
        <v>0</v>
      </c>
      <c r="F70" s="77">
        <v>0</v>
      </c>
      <c r="G70" s="77">
        <f t="shared" si="14"/>
        <v>14591.03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17815166.030000001</v>
      </c>
      <c r="C159" s="93">
        <f t="shared" si="37"/>
        <v>0</v>
      </c>
      <c r="D159" s="93">
        <f t="shared" si="37"/>
        <v>17815166.030000001</v>
      </c>
      <c r="E159" s="93">
        <f t="shared" si="37"/>
        <v>9620023.6799999997</v>
      </c>
      <c r="F159" s="93">
        <f t="shared" si="37"/>
        <v>9474856.4900000002</v>
      </c>
      <c r="G159" s="93">
        <f t="shared" si="37"/>
        <v>8195142.3500000006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G19:G27 B18:F18 G29:G37 B28:F28 G39:G47 B38:F38 G49:G57 B48:F48 G59:G61 B58:F58 B63:G69 B62:F62 B71:F92 B94:F159 B93:C93 E93:F93 G16:G17 G11:G15 G7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G30"/>
  <sheetViews>
    <sheetView showGridLines="0" zoomScale="78" zoomScaleNormal="78" workbookViewId="0">
      <selection activeCell="C27" sqref="C27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7" t="s">
        <v>386</v>
      </c>
      <c r="B1" s="168"/>
      <c r="C1" s="168"/>
      <c r="D1" s="168"/>
      <c r="E1" s="168"/>
      <c r="F1" s="168"/>
      <c r="G1" s="169"/>
    </row>
    <row r="2" spans="1:7" ht="15" customHeight="1" x14ac:dyDescent="0.25">
      <c r="A2" s="114" t="str">
        <f>'Formato 1'!A2</f>
        <v>INSTITUTO MUNICIPAL DE VIVIENDA DE DOLORES HIDALGO,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62" t="s">
        <v>6</v>
      </c>
      <c r="B7" s="164" t="s">
        <v>304</v>
      </c>
      <c r="C7" s="164"/>
      <c r="D7" s="164"/>
      <c r="E7" s="164"/>
      <c r="F7" s="164"/>
      <c r="G7" s="166" t="s">
        <v>305</v>
      </c>
    </row>
    <row r="8" spans="1:7" ht="30" x14ac:dyDescent="0.25">
      <c r="A8" s="163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65"/>
    </row>
    <row r="9" spans="1:7" ht="15.75" customHeight="1" x14ac:dyDescent="0.25">
      <c r="A9" s="27" t="s">
        <v>388</v>
      </c>
      <c r="B9" s="31">
        <f>SUM(B10:B17)</f>
        <v>17815166.030000001</v>
      </c>
      <c r="C9" s="31">
        <f t="shared" ref="C9:G9" si="0">SUM(C10:C17)</f>
        <v>0</v>
      </c>
      <c r="D9" s="31">
        <f t="shared" si="0"/>
        <v>17815166.030000001</v>
      </c>
      <c r="E9" s="31">
        <f t="shared" si="0"/>
        <v>9620023.6799999997</v>
      </c>
      <c r="F9" s="31">
        <f t="shared" si="0"/>
        <v>9474856.4900000002</v>
      </c>
      <c r="G9" s="31">
        <f t="shared" si="0"/>
        <v>8195142.3499999996</v>
      </c>
    </row>
    <row r="10" spans="1:7" x14ac:dyDescent="0.25">
      <c r="A10" s="65" t="s">
        <v>567</v>
      </c>
      <c r="B10" s="149">
        <v>17815166.030000001</v>
      </c>
      <c r="C10" s="149">
        <v>0</v>
      </c>
      <c r="D10" s="148">
        <v>17815166.030000001</v>
      </c>
      <c r="E10" s="149">
        <v>9620023.6799999997</v>
      </c>
      <c r="F10" s="149">
        <v>9474856.4900000002</v>
      </c>
      <c r="G10" s="154">
        <v>8195142.3499999996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17815166.030000001</v>
      </c>
      <c r="C29" s="4">
        <f t="shared" ref="C29:G29" si="2">SUM(C19,C9)</f>
        <v>0</v>
      </c>
      <c r="D29" s="4">
        <f t="shared" si="2"/>
        <v>17815166.030000001</v>
      </c>
      <c r="E29" s="4">
        <f t="shared" si="2"/>
        <v>9620023.6799999997</v>
      </c>
      <c r="F29" s="4">
        <f t="shared" si="2"/>
        <v>9474856.4900000002</v>
      </c>
      <c r="G29" s="4">
        <f t="shared" si="2"/>
        <v>8195142.3499999996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00000000-0002-0000-06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G78"/>
  <sheetViews>
    <sheetView showGridLines="0" zoomScale="62" zoomScaleNormal="62" workbookViewId="0">
      <selection activeCell="G21" sqref="G2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3" t="s">
        <v>398</v>
      </c>
      <c r="B1" s="174"/>
      <c r="C1" s="174"/>
      <c r="D1" s="174"/>
      <c r="E1" s="174"/>
      <c r="F1" s="174"/>
      <c r="G1" s="174"/>
    </row>
    <row r="2" spans="1:7" x14ac:dyDescent="0.25">
      <c r="A2" s="114" t="str">
        <f>'Formato 1'!A2</f>
        <v>INSTITUTO MUNICIPAL DE VIVIENDA DE DOLORES HIDALGO,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62" t="s">
        <v>6</v>
      </c>
      <c r="B7" s="170" t="s">
        <v>304</v>
      </c>
      <c r="C7" s="171"/>
      <c r="D7" s="171"/>
      <c r="E7" s="171"/>
      <c r="F7" s="172"/>
      <c r="G7" s="166" t="s">
        <v>401</v>
      </c>
    </row>
    <row r="8" spans="1:7" ht="30" x14ac:dyDescent="0.25">
      <c r="A8" s="163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65"/>
    </row>
    <row r="9" spans="1:7" ht="16.5" customHeight="1" x14ac:dyDescent="0.25">
      <c r="A9" s="27" t="s">
        <v>403</v>
      </c>
      <c r="B9" s="31">
        <f>SUM(B10,B19,B27,B37)</f>
        <v>17815166.030000001</v>
      </c>
      <c r="C9" s="31">
        <f t="shared" ref="C9:G9" si="0">SUM(C10,C19,C27,C37)</f>
        <v>0</v>
      </c>
      <c r="D9" s="31">
        <f t="shared" si="0"/>
        <v>17815166.030000001</v>
      </c>
      <c r="E9" s="31">
        <f t="shared" si="0"/>
        <v>9620023.6799999997</v>
      </c>
      <c r="F9" s="31">
        <f t="shared" si="0"/>
        <v>9474856.4900000002</v>
      </c>
      <c r="G9" s="31">
        <f t="shared" si="0"/>
        <v>8195142.3500000015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17815166.030000001</v>
      </c>
      <c r="C19" s="49">
        <f t="shared" ref="C19:G19" si="2">SUM(C20:C26)</f>
        <v>0</v>
      </c>
      <c r="D19" s="49">
        <f t="shared" si="2"/>
        <v>17815166.030000001</v>
      </c>
      <c r="E19" s="49">
        <f t="shared" si="2"/>
        <v>9620023.6799999997</v>
      </c>
      <c r="F19" s="49">
        <f t="shared" si="2"/>
        <v>9474856.4900000002</v>
      </c>
      <c r="G19" s="49">
        <f t="shared" si="2"/>
        <v>8195142.3500000015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17815166.030000001</v>
      </c>
      <c r="C21" s="49">
        <v>0</v>
      </c>
      <c r="D21" s="49">
        <v>17815166.030000001</v>
      </c>
      <c r="E21" s="49">
        <v>9620023.6799999997</v>
      </c>
      <c r="F21" s="49">
        <v>9474856.4900000002</v>
      </c>
      <c r="G21" s="49">
        <v>8195142.3500000015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151">
        <v>0</v>
      </c>
      <c r="C23" s="151">
        <v>0</v>
      </c>
      <c r="D23" s="150">
        <v>0</v>
      </c>
      <c r="E23" s="151">
        <v>0</v>
      </c>
      <c r="F23" s="151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17815166.030000001</v>
      </c>
      <c r="C77" s="4">
        <f t="shared" ref="C77:G77" si="10">C43+C9</f>
        <v>0</v>
      </c>
      <c r="D77" s="4">
        <f t="shared" si="10"/>
        <v>17815166.030000001</v>
      </c>
      <c r="E77" s="4">
        <f t="shared" si="10"/>
        <v>9620023.6799999997</v>
      </c>
      <c r="F77" s="4">
        <f t="shared" si="10"/>
        <v>9474856.4900000002</v>
      </c>
      <c r="G77" s="4">
        <f t="shared" si="10"/>
        <v>8195142.3500000015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00000000-0002-0000-07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20 B24:G77 G23 B22:G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G34"/>
  <sheetViews>
    <sheetView showGridLines="0" zoomScale="64" zoomScaleNormal="64" workbookViewId="0">
      <selection activeCell="B10" sqref="B10:F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7" t="s">
        <v>437</v>
      </c>
      <c r="B1" s="160"/>
      <c r="C1" s="160"/>
      <c r="D1" s="160"/>
      <c r="E1" s="160"/>
      <c r="F1" s="160"/>
      <c r="G1" s="161"/>
    </row>
    <row r="2" spans="1:7" x14ac:dyDescent="0.25">
      <c r="A2" s="114" t="str">
        <f>'Formato 1'!A2</f>
        <v>INSTITUTO MUNICIPAL DE VIVIENDA DE DOLORES HIDALGO,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62" t="s">
        <v>439</v>
      </c>
      <c r="B7" s="165" t="s">
        <v>304</v>
      </c>
      <c r="C7" s="165"/>
      <c r="D7" s="165"/>
      <c r="E7" s="165"/>
      <c r="F7" s="165"/>
      <c r="G7" s="165" t="s">
        <v>305</v>
      </c>
    </row>
    <row r="8" spans="1:7" ht="30" x14ac:dyDescent="0.25">
      <c r="A8" s="163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75"/>
    </row>
    <row r="9" spans="1:7" ht="15.75" customHeight="1" x14ac:dyDescent="0.25">
      <c r="A9" s="27" t="s">
        <v>440</v>
      </c>
      <c r="B9" s="123">
        <f>SUM(B10,B11,B12,B15,B16,B19)</f>
        <v>5641734</v>
      </c>
      <c r="C9" s="123">
        <f t="shared" ref="C9:G9" si="0">SUM(C10,C11,C12,C15,C16,C19)</f>
        <v>-155875</v>
      </c>
      <c r="D9" s="123">
        <f t="shared" si="0"/>
        <v>5485859</v>
      </c>
      <c r="E9" s="123">
        <f t="shared" si="0"/>
        <v>4478572.38</v>
      </c>
      <c r="F9" s="123">
        <f t="shared" si="0"/>
        <v>4478572.38</v>
      </c>
      <c r="G9" s="123">
        <f t="shared" si="0"/>
        <v>1007286.6200000001</v>
      </c>
    </row>
    <row r="10" spans="1:7" x14ac:dyDescent="0.25">
      <c r="A10" s="60" t="s">
        <v>441</v>
      </c>
      <c r="B10" s="153">
        <v>5641734</v>
      </c>
      <c r="C10" s="153">
        <v>-155875</v>
      </c>
      <c r="D10" s="152">
        <v>5485859</v>
      </c>
      <c r="E10" s="153">
        <v>4478572.38</v>
      </c>
      <c r="F10" s="153">
        <v>4478572.38</v>
      </c>
      <c r="G10" s="78">
        <f>D10-E10</f>
        <v>1007286.6200000001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5641734</v>
      </c>
      <c r="C33" s="37">
        <f t="shared" ref="C33:G33" si="8">C21+C9</f>
        <v>-155875</v>
      </c>
      <c r="D33" s="37">
        <f t="shared" si="8"/>
        <v>5485859</v>
      </c>
      <c r="E33" s="37">
        <f t="shared" si="8"/>
        <v>4478572.38</v>
      </c>
      <c r="F33" s="37">
        <f t="shared" si="8"/>
        <v>4478572.38</v>
      </c>
      <c r="G33" s="37">
        <f t="shared" si="8"/>
        <v>1007286.6200000001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00000000-0002-0000-08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PC</cp:lastModifiedBy>
  <cp:revision/>
  <dcterms:created xsi:type="dcterms:W3CDTF">2023-03-16T22:14:51Z</dcterms:created>
  <dcterms:modified xsi:type="dcterms:W3CDTF">2024-02-09T18:08:05Z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