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4475" windowHeight="2295" activeTab="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3" l="1"/>
  <c r="D13" i="11"/>
  <c r="E13" i="11" s="1"/>
  <c r="F13" i="11" s="1"/>
  <c r="G13" i="11" s="1"/>
  <c r="C13" i="11"/>
  <c r="E12" i="11"/>
  <c r="F12" i="11" s="1"/>
  <c r="G12" i="11" s="1"/>
  <c r="D12" i="11"/>
  <c r="C12" i="11"/>
  <c r="C11" i="11"/>
  <c r="D11" i="11" s="1"/>
  <c r="E11" i="11" s="1"/>
  <c r="F11" i="11" s="1"/>
  <c r="G11" i="11" s="1"/>
  <c r="C10" i="11"/>
  <c r="D10" i="11" s="1"/>
  <c r="E10" i="11" s="1"/>
  <c r="F10" i="11" s="1"/>
  <c r="G10" i="11" s="1"/>
  <c r="D9" i="11"/>
  <c r="E9" i="11" s="1"/>
  <c r="F9" i="11" s="1"/>
  <c r="G9" i="11" s="1"/>
  <c r="C9" i="11"/>
  <c r="B18" i="10"/>
  <c r="C18" i="10" s="1"/>
  <c r="D18" i="10" s="1"/>
  <c r="E18" i="10" s="1"/>
  <c r="F18" i="10" s="1"/>
  <c r="G18" i="10" s="1"/>
  <c r="D10" i="9" l="1"/>
  <c r="D23" i="8"/>
  <c r="D17" i="7"/>
  <c r="D16" i="7"/>
  <c r="D15" i="7"/>
  <c r="D14" i="7"/>
  <c r="D13" i="7"/>
  <c r="D12" i="7"/>
  <c r="D11" i="7"/>
  <c r="D10" i="7"/>
  <c r="D61" i="6"/>
  <c r="D60" i="6"/>
  <c r="D59" i="6"/>
  <c r="D57" i="6"/>
  <c r="D56" i="6"/>
  <c r="D55" i="6"/>
  <c r="D54" i="6"/>
  <c r="D53" i="6"/>
  <c r="D52" i="6"/>
  <c r="D51" i="6"/>
  <c r="D50" i="6"/>
  <c r="D49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7" i="6"/>
  <c r="D16" i="6"/>
  <c r="D15" i="6"/>
  <c r="D14" i="6"/>
  <c r="D13" i="6"/>
  <c r="D12" i="6"/>
  <c r="D11" i="6"/>
  <c r="C18" i="6"/>
  <c r="B18" i="6"/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6" i="5"/>
  <c r="D34" i="5"/>
  <c r="D15" i="5"/>
  <c r="F20" i="2" l="1"/>
  <c r="C137" i="6" l="1"/>
  <c r="D137" i="6"/>
  <c r="E137" i="6"/>
  <c r="F137" i="6"/>
  <c r="T129" i="24" s="1"/>
  <c r="B137" i="6"/>
  <c r="C62" i="6"/>
  <c r="D62" i="6"/>
  <c r="E62" i="6"/>
  <c r="S55" i="24" s="1"/>
  <c r="F62" i="6"/>
  <c r="B62" i="6"/>
  <c r="B8" i="10"/>
  <c r="C6" i="23"/>
  <c r="C7" i="23" s="1"/>
  <c r="A2" i="6" s="1"/>
  <c r="B9" i="1"/>
  <c r="H25" i="23"/>
  <c r="G25" i="23"/>
  <c r="F25" i="23"/>
  <c r="E25" i="23"/>
  <c r="D25" i="23"/>
  <c r="G30" i="9"/>
  <c r="U22" i="27" s="1"/>
  <c r="G31" i="9"/>
  <c r="U23" i="27" s="1"/>
  <c r="G29" i="9"/>
  <c r="G26" i="9"/>
  <c r="G27" i="9"/>
  <c r="G25" i="9"/>
  <c r="G23" i="9"/>
  <c r="G22" i="9"/>
  <c r="G19" i="9"/>
  <c r="G18" i="9"/>
  <c r="G16" i="9" s="1"/>
  <c r="U9" i="27" s="1"/>
  <c r="G17" i="9"/>
  <c r="G14" i="9"/>
  <c r="U7" i="27" s="1"/>
  <c r="G15" i="9"/>
  <c r="U8" i="27" s="1"/>
  <c r="G13" i="9"/>
  <c r="U6" i="27" s="1"/>
  <c r="G11" i="9"/>
  <c r="G10" i="9"/>
  <c r="G73" i="8"/>
  <c r="U65" i="26" s="1"/>
  <c r="G74" i="8"/>
  <c r="U66" i="26" s="1"/>
  <c r="G75" i="8"/>
  <c r="G72" i="8"/>
  <c r="G63" i="8"/>
  <c r="G64" i="8"/>
  <c r="U56" i="26" s="1"/>
  <c r="G65" i="8"/>
  <c r="G66" i="8"/>
  <c r="G67" i="8"/>
  <c r="G68" i="8"/>
  <c r="U60" i="26" s="1"/>
  <c r="G69" i="8"/>
  <c r="G70" i="8"/>
  <c r="G62" i="8"/>
  <c r="G55" i="8"/>
  <c r="G56" i="8"/>
  <c r="G57" i="8"/>
  <c r="G58" i="8"/>
  <c r="G59" i="8"/>
  <c r="U51" i="26" s="1"/>
  <c r="G60" i="8"/>
  <c r="G54" i="8"/>
  <c r="G46" i="8"/>
  <c r="U38" i="26" s="1"/>
  <c r="G47" i="8"/>
  <c r="G48" i="8"/>
  <c r="G49" i="8"/>
  <c r="G50" i="8"/>
  <c r="U42" i="26" s="1"/>
  <c r="G51" i="8"/>
  <c r="U43" i="26" s="1"/>
  <c r="G52" i="8"/>
  <c r="U44" i="26" s="1"/>
  <c r="G45" i="8"/>
  <c r="G39" i="8"/>
  <c r="G40" i="8"/>
  <c r="G37" i="8" s="1"/>
  <c r="U30" i="26" s="1"/>
  <c r="G41" i="8"/>
  <c r="G38" i="8"/>
  <c r="G11" i="8"/>
  <c r="G12" i="8"/>
  <c r="U5" i="26" s="1"/>
  <c r="G13" i="8"/>
  <c r="G14" i="8"/>
  <c r="G15" i="8"/>
  <c r="G16" i="8"/>
  <c r="U9" i="26" s="1"/>
  <c r="G17" i="8"/>
  <c r="G18" i="8"/>
  <c r="G20" i="8"/>
  <c r="U13" i="26" s="1"/>
  <c r="G21" i="8"/>
  <c r="U14" i="26" s="1"/>
  <c r="G22" i="8"/>
  <c r="G23" i="8"/>
  <c r="G24" i="8"/>
  <c r="G25" i="8"/>
  <c r="U18" i="26" s="1"/>
  <c r="G26" i="8"/>
  <c r="U19" i="26" s="1"/>
  <c r="G28" i="8"/>
  <c r="G29" i="8"/>
  <c r="G30" i="8"/>
  <c r="U23" i="26" s="1"/>
  <c r="G31" i="8"/>
  <c r="G32" i="8"/>
  <c r="G33" i="8"/>
  <c r="G34" i="8"/>
  <c r="U27" i="26" s="1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11" i="24"/>
  <c r="B28" i="6"/>
  <c r="B38" i="6"/>
  <c r="B48" i="6"/>
  <c r="B58" i="6"/>
  <c r="P51" i="24" s="1"/>
  <c r="B71" i="6"/>
  <c r="B75" i="6"/>
  <c r="G152" i="6"/>
  <c r="G153" i="6"/>
  <c r="U145" i="24" s="1"/>
  <c r="G154" i="6"/>
  <c r="G155" i="6"/>
  <c r="G156" i="6"/>
  <c r="U148" i="24" s="1"/>
  <c r="G157" i="6"/>
  <c r="U149" i="24" s="1"/>
  <c r="G151" i="6"/>
  <c r="G148" i="6"/>
  <c r="G149" i="6"/>
  <c r="G147" i="6"/>
  <c r="U139" i="24" s="1"/>
  <c r="G139" i="6"/>
  <c r="G140" i="6"/>
  <c r="G141" i="6"/>
  <c r="G142" i="6"/>
  <c r="U134" i="24" s="1"/>
  <c r="G143" i="6"/>
  <c r="G144" i="6"/>
  <c r="G145" i="6"/>
  <c r="G138" i="6"/>
  <c r="U130" i="24" s="1"/>
  <c r="G135" i="6"/>
  <c r="G136" i="6"/>
  <c r="G134" i="6"/>
  <c r="G125" i="6"/>
  <c r="U117" i="24" s="1"/>
  <c r="G126" i="6"/>
  <c r="G127" i="6"/>
  <c r="G128" i="6"/>
  <c r="U120" i="24" s="1"/>
  <c r="G129" i="6"/>
  <c r="U121" i="24" s="1"/>
  <c r="G130" i="6"/>
  <c r="G131" i="6"/>
  <c r="G132" i="6"/>
  <c r="U124" i="24" s="1"/>
  <c r="G124" i="6"/>
  <c r="G123" i="6" s="1"/>
  <c r="U115" i="24" s="1"/>
  <c r="G115" i="6"/>
  <c r="G116" i="6"/>
  <c r="G117" i="6"/>
  <c r="G118" i="6"/>
  <c r="U110" i="24" s="1"/>
  <c r="G119" i="6"/>
  <c r="G120" i="6"/>
  <c r="G121" i="6"/>
  <c r="G122" i="6"/>
  <c r="U114" i="24" s="1"/>
  <c r="G114" i="6"/>
  <c r="G105" i="6"/>
  <c r="G106" i="6"/>
  <c r="U98" i="24" s="1"/>
  <c r="G107" i="6"/>
  <c r="G103" i="6" s="1"/>
  <c r="U95" i="24" s="1"/>
  <c r="G108" i="6"/>
  <c r="G109" i="6"/>
  <c r="G110" i="6"/>
  <c r="U102" i="24" s="1"/>
  <c r="G111" i="6"/>
  <c r="U103" i="24" s="1"/>
  <c r="G112" i="6"/>
  <c r="G104" i="6"/>
  <c r="G95" i="6"/>
  <c r="G96" i="6"/>
  <c r="G97" i="6"/>
  <c r="G98" i="6"/>
  <c r="G99" i="6"/>
  <c r="G100" i="6"/>
  <c r="G101" i="6"/>
  <c r="G102" i="6"/>
  <c r="G94" i="6"/>
  <c r="G87" i="6"/>
  <c r="U79" i="24" s="1"/>
  <c r="G88" i="6"/>
  <c r="G89" i="6"/>
  <c r="G90" i="6"/>
  <c r="U82" i="24" s="1"/>
  <c r="G91" i="6"/>
  <c r="G92" i="6"/>
  <c r="G86" i="6"/>
  <c r="G77" i="6"/>
  <c r="G78" i="6"/>
  <c r="G79" i="6"/>
  <c r="G80" i="6"/>
  <c r="G81" i="6"/>
  <c r="G82" i="6"/>
  <c r="G76" i="6"/>
  <c r="U69" i="24" s="1"/>
  <c r="G73" i="6"/>
  <c r="G74" i="6"/>
  <c r="G72" i="6"/>
  <c r="U65" i="24" s="1"/>
  <c r="G64" i="6"/>
  <c r="G65" i="6"/>
  <c r="G66" i="6"/>
  <c r="G67" i="6"/>
  <c r="U60" i="24" s="1"/>
  <c r="G68" i="6"/>
  <c r="G69" i="6"/>
  <c r="G70" i="6"/>
  <c r="G63" i="6"/>
  <c r="U56" i="24" s="1"/>
  <c r="G60" i="6"/>
  <c r="G61" i="6"/>
  <c r="G59" i="6"/>
  <c r="G50" i="6"/>
  <c r="G51" i="6"/>
  <c r="G52" i="6"/>
  <c r="G53" i="6"/>
  <c r="G54" i="6"/>
  <c r="G55" i="6"/>
  <c r="G56" i="6"/>
  <c r="G57" i="6"/>
  <c r="G49" i="6"/>
  <c r="U42" i="24" s="1"/>
  <c r="G40" i="6"/>
  <c r="G41" i="6"/>
  <c r="G42" i="6"/>
  <c r="G43" i="6"/>
  <c r="G38" i="6" s="1"/>
  <c r="U31" i="24" s="1"/>
  <c r="G44" i="6"/>
  <c r="G45" i="6"/>
  <c r="G46" i="6"/>
  <c r="G47" i="6"/>
  <c r="U40" i="24" s="1"/>
  <c r="G39" i="6"/>
  <c r="G30" i="6"/>
  <c r="G31" i="6"/>
  <c r="G32" i="6"/>
  <c r="G28" i="6" s="1"/>
  <c r="U21" i="24" s="1"/>
  <c r="G33" i="6"/>
  <c r="G34" i="6"/>
  <c r="G35" i="6"/>
  <c r="G36" i="6"/>
  <c r="U29" i="24" s="1"/>
  <c r="G37" i="6"/>
  <c r="G29" i="6"/>
  <c r="G20" i="6"/>
  <c r="G21" i="6"/>
  <c r="G22" i="6"/>
  <c r="G23" i="6"/>
  <c r="G24" i="6"/>
  <c r="G25" i="6"/>
  <c r="U18" i="24" s="1"/>
  <c r="G26" i="6"/>
  <c r="G27" i="6"/>
  <c r="G19" i="6"/>
  <c r="G11" i="6"/>
  <c r="U4" i="24" s="1"/>
  <c r="B7" i="13"/>
  <c r="P2" i="31" s="1"/>
  <c r="G12" i="6"/>
  <c r="G13" i="6"/>
  <c r="U6" i="24" s="1"/>
  <c r="G14" i="6"/>
  <c r="G15" i="6"/>
  <c r="G16" i="6"/>
  <c r="G17" i="6"/>
  <c r="U10" i="24" s="1"/>
  <c r="G9" i="5"/>
  <c r="G10" i="5"/>
  <c r="G11" i="5"/>
  <c r="G12" i="5"/>
  <c r="U6" i="20" s="1"/>
  <c r="G13" i="5"/>
  <c r="G14" i="5"/>
  <c r="U10" i="20"/>
  <c r="U14" i="20"/>
  <c r="U15" i="20"/>
  <c r="U18" i="20"/>
  <c r="U19" i="20"/>
  <c r="U24" i="20"/>
  <c r="G34" i="5"/>
  <c r="U28" i="20" s="1"/>
  <c r="G35" i="5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E7" i="13"/>
  <c r="S2" i="31" s="1"/>
  <c r="F29" i="13"/>
  <c r="T22" i="31" s="1"/>
  <c r="G7" i="13"/>
  <c r="G29" i="13" s="1"/>
  <c r="U22" i="31" s="1"/>
  <c r="U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B31" i="12" s="1"/>
  <c r="P23" i="30" s="1"/>
  <c r="C7" i="12"/>
  <c r="D7" i="12"/>
  <c r="R2" i="30" s="1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/>
  <c r="D19" i="11"/>
  <c r="R12" i="29" s="1"/>
  <c r="E19" i="11"/>
  <c r="S12" i="29"/>
  <c r="F19" i="11"/>
  <c r="T12" i="29" s="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 s="1"/>
  <c r="R22" i="29" s="1"/>
  <c r="E8" i="11"/>
  <c r="F8" i="11"/>
  <c r="G8" i="11"/>
  <c r="G30" i="11" s="1"/>
  <c r="U22" i="29" s="1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D22" i="10"/>
  <c r="R15" i="28" s="1"/>
  <c r="E22" i="10"/>
  <c r="F22" i="10"/>
  <c r="T15" i="28" s="1"/>
  <c r="G22" i="10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/>
  <c r="G29" i="10"/>
  <c r="U21" i="28" s="1"/>
  <c r="Q22" i="28"/>
  <c r="R22" i="28"/>
  <c r="S22" i="28"/>
  <c r="T22" i="28"/>
  <c r="U22" i="28"/>
  <c r="D32" i="10"/>
  <c r="R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E12" i="9"/>
  <c r="E9" i="9" s="1"/>
  <c r="S2" i="27" s="1"/>
  <c r="E16" i="9"/>
  <c r="F12" i="9"/>
  <c r="F16" i="9"/>
  <c r="T9" i="27" s="1"/>
  <c r="Q3" i="27"/>
  <c r="R3" i="27"/>
  <c r="S3" i="27"/>
  <c r="T3" i="27"/>
  <c r="U3" i="27"/>
  <c r="Q4" i="27"/>
  <c r="R4" i="27"/>
  <c r="S4" i="27"/>
  <c r="T4" i="27"/>
  <c r="U4" i="27"/>
  <c r="Q6" i="27"/>
  <c r="R6" i="27"/>
  <c r="S6" i="27"/>
  <c r="T6" i="27"/>
  <c r="Q7" i="27"/>
  <c r="R7" i="27"/>
  <c r="S7" i="27"/>
  <c r="T7" i="27"/>
  <c r="Q8" i="27"/>
  <c r="R8" i="27"/>
  <c r="S8" i="27"/>
  <c r="T8" i="27"/>
  <c r="Q9" i="27"/>
  <c r="R9" i="27"/>
  <c r="S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C21" i="9"/>
  <c r="Q13" i="27" s="1"/>
  <c r="D24" i="9"/>
  <c r="R16" i="27" s="1"/>
  <c r="D28" i="9"/>
  <c r="E24" i="9"/>
  <c r="E28" i="9"/>
  <c r="E21" i="9"/>
  <c r="S13" i="27" s="1"/>
  <c r="F24" i="9"/>
  <c r="T16" i="27" s="1"/>
  <c r="F28" i="9"/>
  <c r="Q14" i="27"/>
  <c r="R14" i="27"/>
  <c r="S14" i="27"/>
  <c r="T14" i="27"/>
  <c r="U14" i="27"/>
  <c r="Q15" i="27"/>
  <c r="R15" i="27"/>
  <c r="S15" i="27"/>
  <c r="T15" i="27"/>
  <c r="U15" i="27"/>
  <c r="Q16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B21" i="9" s="1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D10" i="8"/>
  <c r="R3" i="26" s="1"/>
  <c r="D19" i="8"/>
  <c r="R12" i="26" s="1"/>
  <c r="D27" i="8"/>
  <c r="D37" i="8"/>
  <c r="E10" i="8"/>
  <c r="S3" i="26" s="1"/>
  <c r="E19" i="8"/>
  <c r="S12" i="26" s="1"/>
  <c r="E27" i="8"/>
  <c r="S20" i="26" s="1"/>
  <c r="E37" i="8"/>
  <c r="F10" i="8"/>
  <c r="T3" i="26" s="1"/>
  <c r="F19" i="8"/>
  <c r="T12" i="26" s="1"/>
  <c r="F27" i="8"/>
  <c r="F37" i="8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C61" i="8"/>
  <c r="C71" i="8"/>
  <c r="Q63" i="26" s="1"/>
  <c r="D44" i="8"/>
  <c r="R36" i="26" s="1"/>
  <c r="D53" i="8"/>
  <c r="D61" i="8"/>
  <c r="R53" i="26" s="1"/>
  <c r="D71" i="8"/>
  <c r="R63" i="26" s="1"/>
  <c r="D43" i="8"/>
  <c r="E44" i="8"/>
  <c r="S36" i="26" s="1"/>
  <c r="E53" i="8"/>
  <c r="E61" i="8"/>
  <c r="E71" i="8"/>
  <c r="S63" i="26" s="1"/>
  <c r="F44" i="8"/>
  <c r="T36" i="26" s="1"/>
  <c r="F53" i="8"/>
  <c r="F61" i="8"/>
  <c r="T53" i="26" s="1"/>
  <c r="F71" i="8"/>
  <c r="F43" i="8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5" i="26"/>
  <c r="R45" i="26"/>
  <c r="S45" i="26"/>
  <c r="T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44" i="8"/>
  <c r="B53" i="8"/>
  <c r="B61" i="8"/>
  <c r="B71" i="8"/>
  <c r="B10" i="8"/>
  <c r="B19" i="8"/>
  <c r="B27" i="8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E19" i="7"/>
  <c r="E29" i="7" s="1"/>
  <c r="S4" i="25" s="1"/>
  <c r="D9" i="7"/>
  <c r="D19" i="7"/>
  <c r="C9" i="7"/>
  <c r="C19" i="7"/>
  <c r="B9" i="7"/>
  <c r="B19" i="7"/>
  <c r="P3" i="25" s="1"/>
  <c r="Q3" i="25"/>
  <c r="S2" i="25"/>
  <c r="R2" i="25"/>
  <c r="A3" i="25"/>
  <c r="A4" i="25"/>
  <c r="A2" i="25"/>
  <c r="A87" i="24"/>
  <c r="C85" i="6"/>
  <c r="Q77" i="24" s="1"/>
  <c r="C93" i="6"/>
  <c r="C103" i="6"/>
  <c r="C113" i="6"/>
  <c r="Q105" i="24" s="1"/>
  <c r="C123" i="6"/>
  <c r="Q115" i="24" s="1"/>
  <c r="C133" i="6"/>
  <c r="C146" i="6"/>
  <c r="Q138" i="24" s="1"/>
  <c r="C150" i="6"/>
  <c r="D85" i="6"/>
  <c r="R77" i="24" s="1"/>
  <c r="D93" i="6"/>
  <c r="D103" i="6"/>
  <c r="R95" i="24" s="1"/>
  <c r="D113" i="6"/>
  <c r="R105" i="24" s="1"/>
  <c r="D123" i="6"/>
  <c r="R115" i="24" s="1"/>
  <c r="D133" i="6"/>
  <c r="D146" i="6"/>
  <c r="R138" i="24" s="1"/>
  <c r="D150" i="6"/>
  <c r="E85" i="6"/>
  <c r="E93" i="6"/>
  <c r="E103" i="6"/>
  <c r="E84" i="6" s="1"/>
  <c r="S76" i="24" s="1"/>
  <c r="E113" i="6"/>
  <c r="E123" i="6"/>
  <c r="E133" i="6"/>
  <c r="E146" i="6"/>
  <c r="S138" i="24" s="1"/>
  <c r="E150" i="6"/>
  <c r="F85" i="6"/>
  <c r="T77" i="24" s="1"/>
  <c r="F93" i="6"/>
  <c r="T85" i="24" s="1"/>
  <c r="F103" i="6"/>
  <c r="T95" i="24" s="1"/>
  <c r="F113" i="6"/>
  <c r="F123" i="6"/>
  <c r="T115" i="24" s="1"/>
  <c r="F133" i="6"/>
  <c r="F146" i="6"/>
  <c r="F150" i="6"/>
  <c r="S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U104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S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5" i="24"/>
  <c r="R125" i="24"/>
  <c r="S125" i="24"/>
  <c r="T125" i="24"/>
  <c r="Q126" i="24"/>
  <c r="R126" i="24"/>
  <c r="S126" i="24"/>
  <c r="T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C10" i="6"/>
  <c r="Q3" i="24" s="1"/>
  <c r="C28" i="6"/>
  <c r="Q21" i="24" s="1"/>
  <c r="C38" i="6"/>
  <c r="Q31" i="24" s="1"/>
  <c r="C48" i="6"/>
  <c r="C58" i="6"/>
  <c r="C71" i="6"/>
  <c r="C75" i="6"/>
  <c r="D10" i="6"/>
  <c r="D18" i="6"/>
  <c r="R11" i="24" s="1"/>
  <c r="D28" i="6"/>
  <c r="R21" i="24" s="1"/>
  <c r="D38" i="6"/>
  <c r="D48" i="6"/>
  <c r="D58" i="6"/>
  <c r="D71" i="6"/>
  <c r="R64" i="24" s="1"/>
  <c r="D75" i="6"/>
  <c r="R68" i="24" s="1"/>
  <c r="E10" i="6"/>
  <c r="E18" i="6"/>
  <c r="E28" i="6"/>
  <c r="S21" i="24" s="1"/>
  <c r="E38" i="6"/>
  <c r="S31" i="24" s="1"/>
  <c r="E48" i="6"/>
  <c r="E58" i="6"/>
  <c r="E71" i="6"/>
  <c r="S64" i="24" s="1"/>
  <c r="E75" i="6"/>
  <c r="S68" i="24" s="1"/>
  <c r="F10" i="6"/>
  <c r="T3" i="24" s="1"/>
  <c r="F18" i="6"/>
  <c r="F28" i="6"/>
  <c r="T21" i="24" s="1"/>
  <c r="F38" i="6"/>
  <c r="F48" i="6"/>
  <c r="F58" i="6"/>
  <c r="F71" i="6"/>
  <c r="T64" i="24" s="1"/>
  <c r="F75" i="6"/>
  <c r="G58" i="6"/>
  <c r="B85" i="6"/>
  <c r="P77" i="24" s="1"/>
  <c r="B93" i="6"/>
  <c r="P85" i="24" s="1"/>
  <c r="B103" i="6"/>
  <c r="P95" i="24" s="1"/>
  <c r="B113" i="6"/>
  <c r="B123" i="6"/>
  <c r="P115" i="24" s="1"/>
  <c r="B133" i="6"/>
  <c r="P125" i="24" s="1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Q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Q41" i="24"/>
  <c r="R41" i="24"/>
  <c r="S41" i="24"/>
  <c r="T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U67" i="24"/>
  <c r="Q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7" i="20"/>
  <c r="U8" i="20"/>
  <c r="U9" i="20"/>
  <c r="U12" i="20"/>
  <c r="U13" i="20"/>
  <c r="U16" i="20"/>
  <c r="U17" i="20"/>
  <c r="U20" i="20"/>
  <c r="U21" i="20"/>
  <c r="U23" i="20"/>
  <c r="U25" i="20"/>
  <c r="U26" i="20"/>
  <c r="U27" i="20"/>
  <c r="U30" i="20"/>
  <c r="G46" i="5"/>
  <c r="U38" i="20" s="1"/>
  <c r="G47" i="5"/>
  <c r="U39" i="20" s="1"/>
  <c r="G48" i="5"/>
  <c r="G49" i="5"/>
  <c r="U41" i="20" s="1"/>
  <c r="G50" i="5"/>
  <c r="U42" i="20" s="1"/>
  <c r="G51" i="5"/>
  <c r="U43" i="20" s="1"/>
  <c r="G52" i="5"/>
  <c r="G53" i="5"/>
  <c r="U45" i="20" s="1"/>
  <c r="U40" i="20"/>
  <c r="U44" i="20"/>
  <c r="G55" i="5"/>
  <c r="U47" i="20" s="1"/>
  <c r="G56" i="5"/>
  <c r="U48" i="20" s="1"/>
  <c r="G57" i="5"/>
  <c r="U49" i="20" s="1"/>
  <c r="G58" i="5"/>
  <c r="U50" i="20" s="1"/>
  <c r="G60" i="5"/>
  <c r="G61" i="5"/>
  <c r="U53" i="20" s="1"/>
  <c r="U52" i="20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C67" i="5"/>
  <c r="Q57" i="20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 s="1"/>
  <c r="P61" i="20"/>
  <c r="B75" i="5"/>
  <c r="P62" i="20"/>
  <c r="P60" i="20"/>
  <c r="P58" i="20"/>
  <c r="B67" i="5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B28" i="5"/>
  <c r="B35" i="5"/>
  <c r="P29" i="20" s="1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/>
  <c r="G23" i="23"/>
  <c r="E6" i="11" s="1"/>
  <c r="F23" i="23"/>
  <c r="D6" i="10" s="1"/>
  <c r="E23" i="23"/>
  <c r="C6" i="11" s="1"/>
  <c r="F6" i="10"/>
  <c r="E6" i="10"/>
  <c r="B6" i="10"/>
  <c r="G5" i="13"/>
  <c r="G5" i="12"/>
  <c r="C11" i="23"/>
  <c r="A2" i="11" s="1"/>
  <c r="A2" i="14"/>
  <c r="A5" i="9"/>
  <c r="A5" i="8"/>
  <c r="A5" i="7"/>
  <c r="A5" i="6"/>
  <c r="A4" i="5"/>
  <c r="A4" i="4"/>
  <c r="A4" i="3"/>
  <c r="A4" i="2"/>
  <c r="A4" i="1"/>
  <c r="J14" i="3"/>
  <c r="X4" i="17" s="1"/>
  <c r="I14" i="3"/>
  <c r="I8" i="3"/>
  <c r="H14" i="3"/>
  <c r="G14" i="3"/>
  <c r="G20" i="3" s="1"/>
  <c r="U5" i="17" s="1"/>
  <c r="E14" i="3"/>
  <c r="E20" i="3" s="1"/>
  <c r="J8" i="3"/>
  <c r="H8" i="3"/>
  <c r="H20" i="3" s="1"/>
  <c r="V5" i="17" s="1"/>
  <c r="G8" i="3"/>
  <c r="E8" i="3"/>
  <c r="F41" i="2"/>
  <c r="E41" i="2"/>
  <c r="D41" i="2"/>
  <c r="R17" i="16" s="1"/>
  <c r="C41" i="2"/>
  <c r="H27" i="2"/>
  <c r="G27" i="2"/>
  <c r="U15" i="16" s="1"/>
  <c r="F27" i="2"/>
  <c r="T15" i="16" s="1"/>
  <c r="E27" i="2"/>
  <c r="D27" i="2"/>
  <c r="C27" i="2"/>
  <c r="Q15" i="16"/>
  <c r="B41" i="2"/>
  <c r="P17" i="16" s="1"/>
  <c r="B27" i="2"/>
  <c r="H22" i="2"/>
  <c r="G22" i="2"/>
  <c r="U14" i="16" s="1"/>
  <c r="F22" i="2"/>
  <c r="E22" i="2"/>
  <c r="D22" i="2"/>
  <c r="R14" i="16" s="1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B49" i="4"/>
  <c r="P27" i="18" s="1"/>
  <c r="B48" i="4"/>
  <c r="B37" i="4"/>
  <c r="B44" i="4" s="1"/>
  <c r="B29" i="4"/>
  <c r="P15" i="18" s="1"/>
  <c r="B17" i="4"/>
  <c r="B13" i="4"/>
  <c r="P6" i="18" s="1"/>
  <c r="B72" i="4"/>
  <c r="B74" i="4" s="1"/>
  <c r="P39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E27" i="1"/>
  <c r="P76" i="15" s="1"/>
  <c r="E31" i="1"/>
  <c r="E38" i="1"/>
  <c r="P87" i="15" s="1"/>
  <c r="E42" i="1"/>
  <c r="P91" i="15" s="1"/>
  <c r="E57" i="1"/>
  <c r="P103" i="15" s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Q20" i="15" s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68" i="4"/>
  <c r="D68" i="4"/>
  <c r="R36" i="18" s="1"/>
  <c r="C64" i="4"/>
  <c r="D64" i="4"/>
  <c r="R33" i="18" s="1"/>
  <c r="C63" i="4"/>
  <c r="D63" i="4"/>
  <c r="C48" i="4"/>
  <c r="Q26" i="18" s="1"/>
  <c r="Q31" i="18"/>
  <c r="C53" i="4"/>
  <c r="Q30" i="18" s="1"/>
  <c r="D53" i="4"/>
  <c r="R30" i="18" s="1"/>
  <c r="D48" i="4"/>
  <c r="C49" i="4"/>
  <c r="D49" i="4"/>
  <c r="C29" i="4"/>
  <c r="Q15" i="18" s="1"/>
  <c r="D29" i="4"/>
  <c r="C40" i="4"/>
  <c r="C44" i="4" s="1"/>
  <c r="C11" i="4" s="1"/>
  <c r="D40" i="4"/>
  <c r="C37" i="4"/>
  <c r="D37" i="4"/>
  <c r="R19" i="18" s="1"/>
  <c r="C17" i="4"/>
  <c r="C13" i="4"/>
  <c r="Q6" i="18" s="1"/>
  <c r="D13" i="4"/>
  <c r="R6" i="18" s="1"/>
  <c r="U4" i="17"/>
  <c r="W4" i="17"/>
  <c r="V4" i="17"/>
  <c r="W3" i="17"/>
  <c r="X3" i="17"/>
  <c r="S4" i="17"/>
  <c r="S17" i="16"/>
  <c r="Q17" i="16"/>
  <c r="T17" i="16"/>
  <c r="R15" i="16"/>
  <c r="S15" i="16"/>
  <c r="V15" i="16"/>
  <c r="P15" i="16"/>
  <c r="Q14" i="16"/>
  <c r="V14" i="16"/>
  <c r="P14" i="16"/>
  <c r="C13" i="2"/>
  <c r="Q8" i="16" s="1"/>
  <c r="D13" i="2"/>
  <c r="R8" i="16"/>
  <c r="E13" i="2"/>
  <c r="S8" i="16" s="1"/>
  <c r="F13" i="2"/>
  <c r="T8" i="16"/>
  <c r="G13" i="2"/>
  <c r="H13" i="2"/>
  <c r="V8" i="16" s="1"/>
  <c r="B13" i="2"/>
  <c r="P8" i="16"/>
  <c r="C9" i="2"/>
  <c r="Q4" i="16" s="1"/>
  <c r="D9" i="2"/>
  <c r="R4" i="16" s="1"/>
  <c r="E9" i="2"/>
  <c r="S4" i="16" s="1"/>
  <c r="F9" i="2"/>
  <c r="F8" i="2" s="1"/>
  <c r="T3" i="16" s="1"/>
  <c r="T4" i="16"/>
  <c r="G9" i="2"/>
  <c r="G8" i="2" s="1"/>
  <c r="H9" i="2"/>
  <c r="H8" i="2" s="1"/>
  <c r="V4" i="16"/>
  <c r="B9" i="2"/>
  <c r="P4" i="15"/>
  <c r="R27" i="18"/>
  <c r="Q9" i="18"/>
  <c r="Q22" i="18"/>
  <c r="Q27" i="18"/>
  <c r="R31" i="18"/>
  <c r="Q32" i="18"/>
  <c r="Q36" i="18"/>
  <c r="R15" i="18"/>
  <c r="R26" i="18"/>
  <c r="R37" i="18"/>
  <c r="Q19" i="18"/>
  <c r="Q33" i="18"/>
  <c r="Q37" i="18"/>
  <c r="S5" i="17"/>
  <c r="S3" i="17"/>
  <c r="U8" i="16"/>
  <c r="S14" i="16"/>
  <c r="T14" i="16"/>
  <c r="C72" i="4"/>
  <c r="Q38" i="18" s="1"/>
  <c r="Q67" i="15"/>
  <c r="U3" i="17"/>
  <c r="P2" i="25"/>
  <c r="T2" i="25"/>
  <c r="Q2" i="25"/>
  <c r="E29" i="13" l="1"/>
  <c r="S22" i="31" s="1"/>
  <c r="Q2" i="31"/>
  <c r="T2" i="30"/>
  <c r="T2" i="31"/>
  <c r="G31" i="12"/>
  <c r="U23" i="30" s="1"/>
  <c r="C31" i="12"/>
  <c r="Q23" i="30" s="1"/>
  <c r="D31" i="12"/>
  <c r="R23" i="30" s="1"/>
  <c r="F30" i="11"/>
  <c r="T22" i="29" s="1"/>
  <c r="B30" i="11"/>
  <c r="P22" i="29" s="1"/>
  <c r="R2" i="29"/>
  <c r="F32" i="10"/>
  <c r="T23" i="28" s="1"/>
  <c r="G28" i="9"/>
  <c r="U20" i="27" s="1"/>
  <c r="F21" i="9"/>
  <c r="D21" i="9"/>
  <c r="G12" i="9"/>
  <c r="E9" i="8"/>
  <c r="S2" i="26" s="1"/>
  <c r="G61" i="8"/>
  <c r="U53" i="26" s="1"/>
  <c r="B43" i="8"/>
  <c r="P35" i="26" s="1"/>
  <c r="C43" i="8"/>
  <c r="Q35" i="26" s="1"/>
  <c r="U33" i="26"/>
  <c r="C9" i="8"/>
  <c r="Q2" i="26" s="1"/>
  <c r="D9" i="8"/>
  <c r="R2" i="26" s="1"/>
  <c r="S3" i="25"/>
  <c r="F29" i="7"/>
  <c r="T4" i="25" s="1"/>
  <c r="B29" i="7"/>
  <c r="P4" i="25" s="1"/>
  <c r="C29" i="7"/>
  <c r="Q4" i="25" s="1"/>
  <c r="G146" i="6"/>
  <c r="U138" i="24" s="1"/>
  <c r="U116" i="24"/>
  <c r="U99" i="24"/>
  <c r="F84" i="6"/>
  <c r="T76" i="24" s="1"/>
  <c r="G85" i="6"/>
  <c r="U77" i="24" s="1"/>
  <c r="G75" i="6"/>
  <c r="U68" i="24" s="1"/>
  <c r="G71" i="6"/>
  <c r="U64" i="24" s="1"/>
  <c r="U36" i="24"/>
  <c r="U25" i="24"/>
  <c r="G18" i="6"/>
  <c r="U11" i="24" s="1"/>
  <c r="D9" i="6"/>
  <c r="R2" i="24" s="1"/>
  <c r="G10" i="6"/>
  <c r="U3" i="24" s="1"/>
  <c r="F9" i="6"/>
  <c r="T2" i="24" s="1"/>
  <c r="C84" i="6"/>
  <c r="Q76" i="24" s="1"/>
  <c r="F65" i="5"/>
  <c r="T56" i="20" s="1"/>
  <c r="G37" i="5"/>
  <c r="U31" i="20" s="1"/>
  <c r="F41" i="5"/>
  <c r="G75" i="5"/>
  <c r="U62" i="20" s="1"/>
  <c r="G59" i="5"/>
  <c r="U51" i="20" s="1"/>
  <c r="E65" i="5"/>
  <c r="S56" i="20" s="1"/>
  <c r="B65" i="5"/>
  <c r="P56" i="20" s="1"/>
  <c r="C65" i="5"/>
  <c r="Q56" i="20" s="1"/>
  <c r="G45" i="5"/>
  <c r="U37" i="20" s="1"/>
  <c r="U33" i="20"/>
  <c r="B41" i="5"/>
  <c r="P34" i="20" s="1"/>
  <c r="D41" i="5"/>
  <c r="R34" i="20" s="1"/>
  <c r="E41" i="5"/>
  <c r="S34" i="20" s="1"/>
  <c r="U22" i="20"/>
  <c r="U11" i="20"/>
  <c r="D72" i="4"/>
  <c r="D74" i="4" s="1"/>
  <c r="R39" i="18" s="1"/>
  <c r="P38" i="18"/>
  <c r="P25" i="18"/>
  <c r="B11" i="4"/>
  <c r="C8" i="4"/>
  <c r="Q5" i="18"/>
  <c r="Q25" i="18"/>
  <c r="D44" i="4"/>
  <c r="D11" i="4" s="1"/>
  <c r="P19" i="18"/>
  <c r="D57" i="4"/>
  <c r="D59" i="4" s="1"/>
  <c r="C74" i="4"/>
  <c r="Q39" i="18" s="1"/>
  <c r="C57" i="4"/>
  <c r="C59" i="4" s="1"/>
  <c r="J20" i="3"/>
  <c r="X5" i="17" s="1"/>
  <c r="V3" i="17"/>
  <c r="I20" i="3"/>
  <c r="W5" i="17" s="1"/>
  <c r="K14" i="3"/>
  <c r="Y4" i="17" s="1"/>
  <c r="K8" i="3"/>
  <c r="V3" i="16"/>
  <c r="H20" i="2"/>
  <c r="V13" i="16" s="1"/>
  <c r="U4" i="16"/>
  <c r="T13" i="16"/>
  <c r="C8" i="2"/>
  <c r="B8" i="2"/>
  <c r="D8" i="2"/>
  <c r="P4" i="16"/>
  <c r="F79" i="1"/>
  <c r="Q119" i="15" s="1"/>
  <c r="F47" i="1"/>
  <c r="Q95" i="15" s="1"/>
  <c r="B47" i="1"/>
  <c r="B62" i="1" s="1"/>
  <c r="P54" i="15" s="1"/>
  <c r="P26" i="15"/>
  <c r="D6" i="11"/>
  <c r="A2" i="10"/>
  <c r="A2" i="12"/>
  <c r="A2" i="13"/>
  <c r="A2" i="2"/>
  <c r="A2" i="7"/>
  <c r="A2" i="3"/>
  <c r="A2" i="8"/>
  <c r="A2" i="1"/>
  <c r="A2" i="5"/>
  <c r="A2" i="4"/>
  <c r="R25" i="18"/>
  <c r="R38" i="18"/>
  <c r="B20" i="2"/>
  <c r="P13" i="16" s="1"/>
  <c r="P3" i="16"/>
  <c r="U3" i="16"/>
  <c r="G20" i="2"/>
  <c r="U13" i="16" s="1"/>
  <c r="Q2" i="18"/>
  <c r="C21" i="4"/>
  <c r="F59" i="1"/>
  <c r="R22" i="18"/>
  <c r="C47" i="1"/>
  <c r="E8" i="2"/>
  <c r="R32" i="18"/>
  <c r="E79" i="1"/>
  <c r="P119" i="15" s="1"/>
  <c r="E47" i="1"/>
  <c r="U58" i="20"/>
  <c r="B84" i="6"/>
  <c r="P76" i="24" s="1"/>
  <c r="C9" i="6"/>
  <c r="S95" i="24"/>
  <c r="R3" i="25"/>
  <c r="D29" i="7"/>
  <c r="R4" i="25" s="1"/>
  <c r="E43" i="8"/>
  <c r="S53" i="26"/>
  <c r="F9" i="8"/>
  <c r="T2" i="26" s="1"/>
  <c r="T20" i="26"/>
  <c r="P13" i="27"/>
  <c r="S2" i="29"/>
  <c r="E30" i="11"/>
  <c r="S22" i="29" s="1"/>
  <c r="G48" i="6"/>
  <c r="U41" i="24" s="1"/>
  <c r="G93" i="6"/>
  <c r="U86" i="24"/>
  <c r="G113" i="6"/>
  <c r="U105" i="24" s="1"/>
  <c r="G133" i="6"/>
  <c r="U125" i="24" s="1"/>
  <c r="U126" i="24"/>
  <c r="U144" i="24"/>
  <c r="G150" i="6"/>
  <c r="U142" i="24" s="1"/>
  <c r="G19" i="8"/>
  <c r="U12" i="26" s="1"/>
  <c r="U17" i="27"/>
  <c r="G24" i="9"/>
  <c r="B57" i="4"/>
  <c r="B59" i="4" s="1"/>
  <c r="C6" i="10"/>
  <c r="G6" i="10"/>
  <c r="G54" i="5"/>
  <c r="U46" i="20" s="1"/>
  <c r="E9" i="6"/>
  <c r="B9" i="9"/>
  <c r="P2" i="27" s="1"/>
  <c r="T13" i="27"/>
  <c r="G9" i="9"/>
  <c r="U2" i="27" s="1"/>
  <c r="U5" i="27"/>
  <c r="C9" i="9"/>
  <c r="Q5" i="27"/>
  <c r="P15" i="28"/>
  <c r="B32" i="10"/>
  <c r="P23" i="28" s="1"/>
  <c r="S15" i="28"/>
  <c r="E32" i="10"/>
  <c r="S23" i="28" s="1"/>
  <c r="D29" i="13"/>
  <c r="R22" i="31" s="1"/>
  <c r="R2" i="31"/>
  <c r="G41" i="5"/>
  <c r="G27" i="8"/>
  <c r="U20" i="26" s="1"/>
  <c r="A2" i="9"/>
  <c r="D84" i="6"/>
  <c r="R76" i="24" s="1"/>
  <c r="P20" i="26"/>
  <c r="B9" i="8"/>
  <c r="P2" i="26" s="1"/>
  <c r="T35" i="26"/>
  <c r="U11" i="27"/>
  <c r="S5" i="27"/>
  <c r="E31" i="12"/>
  <c r="S23" i="30" s="1"/>
  <c r="S2" i="30"/>
  <c r="G71" i="8"/>
  <c r="U63" i="26" s="1"/>
  <c r="U67" i="26"/>
  <c r="R35" i="26"/>
  <c r="D77" i="8"/>
  <c r="R68" i="26" s="1"/>
  <c r="E33" i="9"/>
  <c r="S24" i="27" s="1"/>
  <c r="R13" i="27"/>
  <c r="T5" i="27"/>
  <c r="F9" i="9"/>
  <c r="T2" i="27" s="1"/>
  <c r="R5" i="27"/>
  <c r="D9" i="9"/>
  <c r="R2" i="27" s="1"/>
  <c r="U15" i="28"/>
  <c r="G32" i="10"/>
  <c r="U23" i="28" s="1"/>
  <c r="Q15" i="28"/>
  <c r="C32" i="10"/>
  <c r="Q23" i="28" s="1"/>
  <c r="G62" i="6"/>
  <c r="U55" i="24" s="1"/>
  <c r="G137" i="6"/>
  <c r="U129" i="24" s="1"/>
  <c r="B9" i="6"/>
  <c r="G9" i="7"/>
  <c r="G19" i="7"/>
  <c r="U3" i="25" s="1"/>
  <c r="G10" i="8"/>
  <c r="G44" i="8"/>
  <c r="U39" i="26"/>
  <c r="G53" i="8"/>
  <c r="U45" i="26" s="1"/>
  <c r="U47" i="26"/>
  <c r="U2" i="29"/>
  <c r="Q2" i="29"/>
  <c r="U2" i="30"/>
  <c r="Q2" i="30"/>
  <c r="F77" i="8" l="1"/>
  <c r="T68" i="26" s="1"/>
  <c r="C77" i="8"/>
  <c r="Q68" i="26" s="1"/>
  <c r="F159" i="6"/>
  <c r="T150" i="24" s="1"/>
  <c r="T34" i="20"/>
  <c r="F70" i="5"/>
  <c r="D70" i="5"/>
  <c r="C70" i="5"/>
  <c r="E70" i="5"/>
  <c r="B70" i="5"/>
  <c r="B8" i="4"/>
  <c r="P5" i="18"/>
  <c r="K20" i="3"/>
  <c r="Y5" i="17" s="1"/>
  <c r="Y3" i="17"/>
  <c r="C20" i="2"/>
  <c r="Q13" i="16" s="1"/>
  <c r="Q3" i="16"/>
  <c r="R3" i="16"/>
  <c r="D20" i="2"/>
  <c r="R13" i="16" s="1"/>
  <c r="P42" i="15"/>
  <c r="U36" i="26"/>
  <c r="G43" i="8"/>
  <c r="G29" i="7"/>
  <c r="U4" i="25" s="1"/>
  <c r="U2" i="25"/>
  <c r="D33" i="9"/>
  <c r="R24" i="27" s="1"/>
  <c r="G42" i="5"/>
  <c r="U35" i="20" s="1"/>
  <c r="U34" i="20"/>
  <c r="Q2" i="27"/>
  <c r="C33" i="9"/>
  <c r="Q24" i="27" s="1"/>
  <c r="S2" i="24"/>
  <c r="E159" i="6"/>
  <c r="S150" i="24" s="1"/>
  <c r="B33" i="9"/>
  <c r="P24" i="27" s="1"/>
  <c r="S3" i="16"/>
  <c r="E20" i="2"/>
  <c r="S13" i="16" s="1"/>
  <c r="G9" i="6"/>
  <c r="S35" i="26"/>
  <c r="E77" i="8"/>
  <c r="S68" i="26" s="1"/>
  <c r="C159" i="6"/>
  <c r="Q150" i="24" s="1"/>
  <c r="Q2" i="24"/>
  <c r="P95" i="15"/>
  <c r="E59" i="1"/>
  <c r="C62" i="1"/>
  <c r="Q54" i="15" s="1"/>
  <c r="Q42" i="15"/>
  <c r="Q104" i="15"/>
  <c r="F81" i="1"/>
  <c r="Q120" i="15" s="1"/>
  <c r="B159" i="6"/>
  <c r="P150" i="24" s="1"/>
  <c r="P2" i="24"/>
  <c r="U3" i="26"/>
  <c r="G9" i="8"/>
  <c r="U2" i="26" s="1"/>
  <c r="B77" i="8"/>
  <c r="P68" i="26" s="1"/>
  <c r="G65" i="5"/>
  <c r="U56" i="20" s="1"/>
  <c r="G21" i="9"/>
  <c r="U16" i="27"/>
  <c r="D159" i="6"/>
  <c r="R150" i="24" s="1"/>
  <c r="Q12" i="18"/>
  <c r="C23" i="4"/>
  <c r="F33" i="9"/>
  <c r="T24" i="27" s="1"/>
  <c r="G84" i="6"/>
  <c r="U76" i="24" s="1"/>
  <c r="U85" i="24"/>
  <c r="D8" i="4"/>
  <c r="R5" i="18"/>
  <c r="P2" i="18" l="1"/>
  <c r="B21" i="4"/>
  <c r="E81" i="1"/>
  <c r="P120" i="15" s="1"/>
  <c r="P104" i="15"/>
  <c r="G70" i="5"/>
  <c r="C25" i="4"/>
  <c r="Q13" i="18"/>
  <c r="R2" i="18"/>
  <c r="D21" i="4"/>
  <c r="U13" i="27"/>
  <c r="G33" i="9"/>
  <c r="U24" i="27" s="1"/>
  <c r="G159" i="6"/>
  <c r="U150" i="24" s="1"/>
  <c r="U2" i="24"/>
  <c r="G77" i="8"/>
  <c r="U68" i="26" s="1"/>
  <c r="U35" i="26"/>
  <c r="P12" i="18" l="1"/>
  <c r="B23" i="4"/>
  <c r="C33" i="4"/>
  <c r="Q18" i="18" s="1"/>
  <c r="Q14" i="18"/>
  <c r="D23" i="4"/>
  <c r="R12" i="18"/>
  <c r="P13" i="18" l="1"/>
  <c r="B25" i="4"/>
  <c r="D25" i="4"/>
  <c r="R13" i="18"/>
  <c r="B33" i="4" l="1"/>
  <c r="P18" i="18" s="1"/>
  <c r="P14" i="18"/>
  <c r="D33" i="4"/>
  <c r="R18" i="18" s="1"/>
  <c r="R14" i="18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<sst xmlns="http://schemas.openxmlformats.org/spreadsheetml/2006/main" count="4241" uniqueCount="3305">
  <si>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</si>
  <si>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</si>
  <si>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</si>
  <si>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</si>
  <si>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</si>
  <si>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</si>
  <si>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</si>
  <si>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</si>
  <si>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</si>
  <si>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</si>
  <si>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</si>
  <si>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</si>
  <si>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</si>
  <si>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</si>
  <si>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</si>
  <si>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</si>
  <si>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</si>
  <si>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</si>
  <si>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</si>
  <si>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</si>
  <si>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</si>
  <si>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</si>
  <si>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</si>
  <si>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</si>
  <si>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</si>
  <si>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</si>
  <si>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</si>
  <si>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</si>
  <si>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</si>
  <si>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</si>
  <si>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</si>
  <si>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</si>
  <si>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</si>
  <si>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</si>
  <si>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</si>
  <si>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</si>
  <si>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</si>
  <si>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</si>
  <si>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</si>
  <si>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</si>
  <si>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</si>
  <si>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</si>
  <si>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</si>
  <si>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</si>
  <si>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</si>
  <si>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</si>
  <si>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</si>
  <si>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</si>
  <si>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</si>
  <si>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</si>
  <si>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</si>
  <si>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</si>
  <si>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</si>
  <si>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</si>
  <si>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</si>
  <si>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</si>
  <si>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</si>
  <si>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</si>
  <si>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</si>
  <si>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</si>
  <si>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</si>
  <si>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</si>
  <si>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</si>
  <si>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</si>
  <si>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</si>
  <si>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</si>
  <si>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</si>
  <si>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</si>
  <si>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</si>
  <si>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</si>
  <si>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</si>
  <si>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</si>
  <si>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</si>
  <si>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</si>
  <si>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</si>
  <si>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</si>
  <si>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</si>
  <si>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</si>
  <si>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</si>
  <si>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</si>
  <si>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</si>
  <si>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</si>
  <si>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</si>
  <si>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</si>
  <si>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</si>
  <si>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</si>
  <si>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</si>
  <si>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</si>
  <si>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</si>
  <si>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</si>
  <si>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</si>
  <si>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</si>
  <si>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</si>
  <si>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</si>
  <si>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</si>
  <si>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</si>
  <si>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</si>
  <si>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</si>
  <si>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</si>
  <si>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</si>
  <si>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</si>
  <si>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</si>
  <si>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</si>
  <si>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</si>
  <si>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</si>
  <si>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</si>
  <si>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</si>
  <si>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</si>
  <si>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</si>
  <si>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</si>
  <si>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</si>
  <si>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</si>
  <si>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</si>
  <si>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</si>
  <si>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</si>
  <si>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</si>
  <si>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</si>
  <si>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</si>
  <si>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</si>
  <si>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</si>
  <si>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</si>
  <si>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</si>
  <si>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</si>
  <si>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</si>
  <si>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</si>
  <si>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</si>
  <si>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</si>
  <si>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</si>
  <si>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</si>
  <si>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</si>
  <si>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</si>
  <si>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</si>
  <si>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</si>
  <si>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</si>
  <si>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</si>
  <si>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</si>
  <si>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</si>
  <si>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</si>
  <si>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</si>
  <si>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</si>
  <si>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</si>
  <si>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</si>
  <si>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</si>
  <si>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</si>
  <si>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</si>
  <si>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</si>
  <si>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</si>
  <si>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</si>
  <si>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</si>
  <si>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</si>
  <si>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</si>
  <si>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</si>
  <si>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</si>
  <si>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</si>
  <si>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</si>
  <si>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</si>
  <si>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</si>
  <si>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</si>
  <si>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</si>
  <si>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</si>
  <si>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</si>
  <si>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</si>
  <si>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</si>
  <si>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</si>
  <si>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</si>
  <si>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</si>
  <si>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</si>
  <si>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</si>
  <si>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</si>
  <si>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</si>
  <si>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</si>
  <si>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</si>
  <si>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</si>
  <si>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</si>
  <si>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</si>
  <si>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</si>
  <si>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</si>
  <si>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</si>
  <si>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</si>
  <si>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</si>
  <si>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</si>
  <si>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</si>
  <si>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</si>
  <si>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</si>
  <si>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</si>
  <si>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</si>
  <si>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</si>
  <si>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</si>
  <si>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</si>
  <si>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</si>
  <si>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</si>
  <si>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</si>
  <si>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</si>
  <si>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</si>
  <si>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</si>
  <si>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</si>
  <si>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</si>
  <si>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</si>
  <si>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</si>
  <si>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</si>
  <si>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</si>
  <si>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</si>
  <si>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</si>
  <si>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</si>
  <si>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</si>
  <si>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</si>
  <si>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</si>
  <si>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</si>
  <si>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</si>
  <si>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</si>
  <si>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</si>
  <si>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</si>
  <si>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</si>
  <si>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</si>
  <si>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</si>
  <si>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</si>
  <si>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</si>
  <si>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</si>
  <si>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</si>
  <si>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</si>
  <si>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</si>
  <si>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</si>
  <si>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</si>
  <si>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</si>
  <si>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</si>
  <si>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</si>
  <si>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</si>
  <si>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</si>
  <si>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</si>
  <si>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</si>
  <si>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</si>
  <si>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</si>
  <si>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</si>
  <si>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</si>
  <si>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</si>
  <si>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</si>
  <si>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</si>
  <si>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</si>
  <si>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</si>
  <si>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</si>
  <si>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</si>
  <si>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</si>
  <si>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</si>
  <si>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</si>
  <si>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</si>
  <si>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</si>
  <si>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</si>
  <si>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</si>
  <si>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</si>
  <si>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</si>
  <si>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</si>
  <si>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</si>
  <si>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</si>
  <si>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</si>
  <si>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</si>
  <si>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</si>
  <si>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</si>
  <si>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</si>
  <si>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</si>
  <si>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</si>
  <si>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</si>
  <si>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</si>
  <si>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</si>
  <si>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</si>
  <si>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</si>
  <si>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</si>
  <si>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</si>
  <si>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</si>
  <si>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</si>
  <si>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</si>
  <si>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</si>
  <si>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</si>
  <si>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</si>
  <si>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</si>
  <si>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</si>
  <si>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</si>
  <si>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</si>
  <si>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</si>
  <si>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</si>
  <si>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</si>
  <si>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</si>
  <si>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</si>
  <si>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</si>
  <si>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</si>
  <si>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</si>
  <si>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</si>
  <si>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</si>
  <si>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</si>
  <si>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</si>
  <si>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</si>
  <si>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</si>
  <si>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</si>
  <si>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</si>
  <si>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</si>
  <si>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</si>
  <si>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</si>
  <si>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</si>
  <si>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</si>
  <si>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</si>
  <si>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</si>
  <si>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</si>
  <si>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</si>
  <si>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</si>
  <si>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</si>
  <si>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</si>
  <si>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</si>
  <si>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</si>
  <si>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</si>
  <si>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</si>
  <si>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</si>
  <si>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</si>
  <si>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</si>
  <si>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</si>
  <si>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</si>
  <si>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</si>
  <si>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</si>
  <si>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</si>
  <si>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</si>
  <si>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</si>
  <si>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</si>
  <si>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</si>
  <si>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</si>
  <si>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</si>
  <si>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</si>
  <si>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</si>
  <si>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</si>
  <si>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</si>
  <si>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</si>
  <si>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</si>
  <si>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</si>
  <si>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</si>
  <si>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</si>
  <si>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</si>
  <si>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</si>
  <si>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</si>
  <si>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</si>
  <si>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</si>
  <si>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</si>
  <si>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</si>
  <si>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</si>
  <si>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</si>
  <si>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</si>
  <si>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</si>
  <si>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</si>
  <si>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</si>
  <si>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</si>
  <si>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</si>
  <si>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</si>
  <si>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</si>
  <si>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</si>
  <si>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</si>
  <si>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</si>
  <si>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</si>
  <si>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</si>
  <si>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</si>
  <si>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</si>
  <si>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</si>
  <si>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</si>
  <si>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</si>
  <si>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</si>
  <si>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</si>
  <si>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</si>
  <si>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</si>
  <si>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</si>
  <si>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</si>
  <si>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</si>
  <si>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</si>
  <si>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</si>
  <si>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</si>
  <si>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</si>
  <si>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</si>
  <si>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</si>
  <si>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</si>
  <si>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</si>
  <si>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</si>
  <si>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</si>
  <si>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</si>
  <si>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</si>
  <si>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</si>
  <si>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</si>
  <si>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</si>
  <si>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</si>
  <si>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</si>
  <si>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</si>
  <si>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</si>
  <si>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</si>
  <si>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</si>
  <si>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</si>
  <si>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</si>
  <si>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</si>
  <si>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</si>
  <si>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</si>
  <si>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</si>
  <si>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</si>
  <si>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</si>
  <si>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</si>
  <si>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</si>
  <si>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</si>
  <si>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</si>
  <si>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</si>
  <si>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</si>
  <si>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</si>
  <si>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</si>
  <si>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</si>
  <si>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</si>
  <si>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</si>
  <si>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</si>
  <si>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</si>
  <si>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</si>
  <si>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</si>
  <si>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</si>
  <si>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</si>
  <si>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</si>
  <si>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</si>
  <si>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</si>
  <si>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</si>
  <si>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</si>
  <si>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</si>
  <si>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</si>
  <si>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</si>
  <si>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</si>
  <si>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</si>
  <si>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</si>
  <si>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</si>
  <si>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</si>
  <si>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</si>
  <si>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</si>
  <si>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</si>
  <si>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</si>
  <si>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</si>
  <si>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</si>
  <si>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</si>
  <si>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</si>
  <si>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</si>
  <si>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</si>
  <si>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</si>
  <si>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</si>
  <si>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</si>
  <si>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</si>
  <si>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</si>
  <si>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</si>
  <si>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</si>
  <si>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</si>
  <si>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</si>
  <si>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</si>
  <si>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</si>
  <si>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</si>
  <si>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</si>
  <si>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</si>
  <si>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</si>
  <si>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</si>
  <si>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</si>
  <si>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</si>
  <si>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</si>
  <si>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</si>
  <si>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</si>
  <si>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</si>
  <si>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</si>
  <si>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</si>
  <si>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</si>
  <si>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</si>
  <si>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</si>
  <si>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</si>
  <si>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</si>
  <si>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</si>
  <si>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</si>
  <si>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</si>
  <si>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</si>
  <si>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</si>
  <si>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</si>
  <si>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</si>
  <si>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</si>
  <si>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</si>
  <si>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</si>
  <si>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</si>
  <si>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</si>
  <si>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</si>
  <si>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</si>
  <si>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</si>
  <si>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</si>
  <si>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</si>
  <si>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</si>
  <si>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</si>
  <si>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</si>
  <si>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</si>
  <si>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</si>
  <si>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</si>
  <si>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</si>
  <si>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</si>
  <si>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</si>
  <si>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</si>
  <si>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</si>
  <si>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</si>
  <si>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</si>
  <si>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</si>
  <si>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</si>
  <si>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</si>
  <si>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</si>
  <si>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</si>
  <si>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</si>
  <si>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</si>
  <si>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</si>
  <si>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</si>
  <si>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</si>
  <si>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</si>
  <si>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</si>
  <si>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</si>
  <si>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</si>
  <si>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</si>
  <si>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</si>
  <si>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</si>
  <si>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</si>
  <si>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</si>
  <si>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</si>
  <si>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</si>
  <si>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</si>
  <si>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</si>
  <si>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</si>
  <si>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</si>
  <si>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</si>
  <si>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</si>
  <si>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</si>
  <si>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</si>
  <si>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</si>
  <si>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</si>
  <si>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</si>
  <si>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</si>
  <si>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</si>
  <si>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</si>
  <si>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</si>
  <si>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</si>
  <si>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</si>
  <si>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</si>
  <si>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</si>
  <si>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</si>
  <si>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</si>
  <si>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</si>
  <si>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</si>
  <si>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</si>
  <si>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</si>
  <si>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</si>
  <si>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</si>
  <si>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</si>
  <si>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</si>
  <si>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</si>
  <si>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</si>
  <si>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</si>
  <si>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</si>
  <si>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</si>
  <si>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</si>
  <si>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</si>
  <si>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</si>
  <si>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</si>
  <si>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</si>
  <si>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</si>
  <si>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</si>
  <si>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</si>
  <si>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</si>
  <si>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</si>
  <si>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</si>
  <si>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</si>
  <si>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</si>
  <si>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</si>
  <si>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</si>
  <si>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</si>
  <si>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</si>
  <si>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</si>
  <si>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</si>
  <si>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</si>
  <si>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</si>
  <si>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</si>
  <si>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</si>
  <si>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</si>
  <si>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</si>
  <si>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</si>
  <si>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</si>
  <si>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</si>
  <si>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</si>
  <si>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</si>
  <si>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</si>
  <si>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</si>
  <si>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</si>
  <si>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</si>
  <si>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</si>
  <si>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</si>
  <si>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</si>
  <si>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</si>
  <si>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</si>
  <si>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</si>
  <si>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</si>
  <si>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</si>
  <si>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</si>
  <si>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</si>
  <si>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</si>
  <si>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</si>
  <si>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</si>
  <si>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</si>
  <si>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</si>
  <si>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</si>
  <si>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</si>
  <si>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</si>
  <si>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</si>
  <si>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</si>
  <si>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</si>
  <si>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</si>
  <si>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</si>
  <si>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</si>
  <si>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</si>
  <si>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</si>
  <si>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</si>
  <si>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</si>
  <si>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</si>
  <si>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</si>
  <si>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</si>
  <si>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</si>
  <si>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</si>
  <si>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</si>
  <si>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</si>
  <si>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</si>
  <si>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</si>
  <si>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</si>
  <si>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</si>
  <si>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</si>
  <si>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</si>
  <si>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</si>
  <si>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</si>
  <si>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</si>
  <si>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</si>
  <si>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</si>
  <si>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</si>
  <si>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</si>
  <si>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</si>
  <si>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</si>
  <si>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</si>
  <si>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</si>
  <si>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</si>
  <si>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</si>
  <si>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</si>
  <si>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</si>
  <si>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</si>
  <si>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</si>
  <si>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</si>
  <si>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</si>
  <si>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</si>
  <si>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</si>
  <si>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</si>
  <si>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</si>
  <si>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</si>
  <si>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</si>
  <si>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</si>
  <si>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</si>
  <si>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</si>
  <si>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</si>
  <si>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</si>
  <si>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</si>
  <si>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</si>
  <si>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</si>
  <si>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</si>
  <si>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</si>
  <si>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</si>
  <si>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</si>
  <si>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</si>
  <si>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</si>
  <si>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</si>
  <si>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</si>
  <si>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</si>
  <si>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</si>
  <si>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</si>
  <si>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</si>
  <si>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</si>
  <si>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</si>
  <si>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</si>
  <si>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</si>
  <si>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</si>
  <si>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</si>
  <si>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</si>
  <si>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</si>
  <si>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</si>
  <si>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</si>
  <si>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</si>
  <si>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</si>
  <si>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</si>
  <si>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</si>
  <si>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</si>
  <si>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</si>
  <si>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</si>
  <si>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</si>
  <si>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</si>
  <si>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</si>
  <si>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</si>
  <si>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</si>
  <si>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</si>
  <si>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</si>
  <si>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</si>
  <si>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</si>
  <si>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</si>
  <si>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</si>
  <si>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</si>
  <si>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</si>
  <si>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</si>
  <si>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</si>
  <si>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</si>
  <si>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</si>
  <si>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</si>
  <si>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</si>
  <si>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</si>
  <si>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</si>
  <si>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</si>
  <si>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</si>
  <si>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</si>
  <si>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</si>
  <si>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</si>
  <si>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</si>
  <si>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</si>
  <si>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</si>
  <si>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</si>
  <si>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</si>
  <si>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</si>
  <si>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</si>
  <si>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</si>
  <si>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</si>
  <si>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</si>
  <si>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</si>
  <si>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</si>
  <si>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</si>
  <si>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</si>
  <si>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</si>
  <si>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</si>
  <si>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</si>
  <si>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</si>
  <si>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</si>
  <si>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</si>
  <si>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</si>
  <si>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</si>
  <si>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</si>
  <si>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</si>
  <si>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</si>
  <si>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</si>
  <si>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</si>
  <si>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</si>
  <si>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</si>
  <si>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</si>
  <si>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</si>
  <si>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</si>
  <si>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</si>
  <si>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</si>
  <si>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</si>
  <si>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</si>
  <si>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</si>
  <si>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</si>
  <si>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</si>
  <si>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</si>
  <si>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</si>
  <si>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</si>
  <si>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</si>
  <si>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</si>
  <si>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</si>
  <si>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</si>
  <si>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</si>
  <si>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</si>
  <si>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</si>
  <si>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</si>
  <si>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</si>
  <si>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</si>
  <si>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</si>
  <si>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</si>
  <si>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</si>
  <si>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</si>
  <si>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</si>
  <si>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</si>
  <si>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</si>
  <si>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</si>
  <si>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</si>
  <si>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</si>
  <si>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</si>
  <si>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</si>
  <si>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</si>
  <si>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</si>
  <si>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</si>
  <si>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</si>
  <si>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</si>
  <si>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</si>
  <si>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</si>
  <si>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</si>
  <si>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</si>
  <si>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</si>
  <si>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</si>
  <si>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</si>
  <si>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</si>
  <si>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</si>
  <si>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</si>
  <si>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</si>
  <si>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</si>
  <si>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</si>
  <si>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</si>
  <si>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</si>
  <si>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</si>
  <si>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</si>
  <si>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</si>
  <si>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</si>
  <si>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</si>
  <si>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</si>
  <si>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</si>
  <si>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</si>
  <si>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</si>
  <si>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</si>
  <si>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</si>
  <si>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</si>
  <si>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</si>
  <si>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</si>
  <si>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</si>
  <si>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</si>
  <si>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</si>
  <si>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</si>
  <si>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</si>
  <si>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</si>
  <si>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</si>
  <si>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</si>
  <si>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</si>
  <si>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</si>
  <si>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</si>
  <si>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</si>
  <si>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</si>
  <si>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</si>
  <si>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</si>
  <si>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</si>
  <si>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</si>
  <si>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</si>
  <si>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</si>
  <si>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</si>
  <si>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</si>
  <si>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</si>
  <si>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</si>
  <si>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</si>
  <si>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</si>
  <si>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</si>
  <si>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</si>
  <si>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</si>
  <si>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</si>
  <si>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</si>
  <si>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</si>
  <si>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</si>
  <si>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</si>
  <si>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</si>
  <si>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</si>
  <si>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</si>
  <si>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</si>
  <si>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</si>
  <si>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</si>
  <si>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</si>
  <si>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</si>
  <si>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</si>
  <si>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</si>
  <si>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</si>
  <si>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</si>
  <si>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</si>
  <si>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</si>
  <si>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</si>
  <si>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</si>
  <si>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</si>
  <si>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</si>
  <si>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</si>
  <si>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</si>
  <si>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</si>
  <si>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</si>
  <si>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</si>
  <si>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</si>
  <si>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</si>
  <si>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</si>
  <si>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</si>
  <si>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</si>
  <si>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</si>
  <si>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</si>
  <si>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</si>
  <si>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</si>
  <si>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</si>
  <si>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</si>
  <si>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</si>
  <si>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</si>
  <si>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</si>
  <si>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</si>
  <si>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</si>
  <si>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</si>
  <si>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</si>
  <si>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</si>
  <si>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</si>
  <si>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</si>
  <si>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</si>
  <si>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</si>
  <si>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</si>
  <si>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</si>
  <si>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</si>
  <si>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</si>
  <si>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</si>
  <si>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</si>
  <si>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</si>
  <si>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</si>
  <si>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</si>
  <si>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</si>
  <si>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</si>
  <si>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</si>
  <si>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</si>
  <si>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</si>
  <si>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</si>
  <si>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</si>
  <si>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</si>
  <si>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</si>
  <si>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</si>
  <si>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</si>
  <si>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</si>
  <si>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</si>
  <si>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</si>
  <si>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</si>
  <si>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</si>
  <si>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</si>
  <si>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</si>
  <si>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</si>
  <si>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</si>
  <si>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</si>
  <si>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</si>
  <si>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</si>
  <si>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</si>
  <si>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</si>
  <si>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</si>
  <si>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</si>
  <si>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</si>
  <si>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</si>
  <si>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</si>
  <si>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</si>
  <si>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</si>
  <si>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</si>
  <si>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</si>
  <si>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</si>
  <si>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</si>
  <si>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</si>
  <si>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</si>
  <si>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</si>
  <si>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</si>
  <si>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</si>
  <si>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</si>
  <si>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</si>
  <si>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</si>
  <si>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</si>
  <si>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</si>
  <si>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</si>
  <si>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</si>
  <si>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</si>
  <si>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</si>
  <si>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</si>
  <si>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</si>
  <si>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</si>
  <si>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</si>
  <si>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</si>
  <si>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</si>
  <si>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</si>
  <si>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</si>
  <si>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</si>
  <si>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</si>
  <si>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</si>
  <si>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</si>
  <si>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</si>
  <si>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</si>
  <si>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</si>
  <si>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</si>
  <si>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</si>
  <si>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</si>
  <si>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</si>
  <si>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</si>
  <si>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</si>
  <si>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</si>
  <si>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</si>
  <si>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</si>
  <si>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</si>
  <si>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</si>
  <si>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</si>
  <si>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</si>
  <si>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</si>
  <si>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</si>
  <si>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</si>
  <si>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</si>
  <si>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</si>
  <si>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</si>
  <si>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</si>
  <si>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</si>
  <si>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</si>
  <si>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</si>
  <si>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</si>
  <si>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</si>
  <si>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</si>
  <si>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</si>
  <si>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</si>
  <si>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</si>
  <si>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</si>
  <si>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</si>
  <si>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</si>
  <si>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</si>
  <si>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</si>
  <si>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</si>
  <si>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</si>
  <si>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</si>
  <si>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</si>
  <si>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</si>
  <si>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</si>
  <si>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</si>
  <si>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</si>
  <si>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</si>
  <si>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</si>
  <si>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</si>
  <si>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</si>
  <si>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</si>
  <si>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</si>
  <si>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</si>
  <si>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</si>
  <si>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</si>
  <si>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</si>
  <si>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</si>
  <si>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</si>
  <si>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</si>
  <si>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</si>
  <si>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</si>
  <si>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</si>
  <si>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</si>
  <si>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</si>
  <si>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</si>
  <si>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</si>
  <si>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</si>
  <si>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</si>
  <si>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</si>
  <si>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</si>
  <si>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</si>
  <si>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</si>
  <si>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</si>
  <si>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</si>
  <si>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</si>
  <si>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</si>
  <si>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</si>
  <si>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</si>
  <si>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</si>
  <si>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</si>
  <si>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</si>
  <si>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</si>
  <si>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</si>
  <si>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</si>
  <si>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</si>
  <si>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</si>
  <si>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</si>
  <si>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</si>
  <si>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</si>
  <si>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</si>
  <si>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</si>
  <si>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</si>
  <si>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</si>
  <si>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</si>
  <si>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</si>
  <si>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</si>
  <si>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</si>
  <si>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</si>
  <si>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</si>
  <si>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</si>
  <si>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</si>
  <si>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</si>
  <si>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</si>
  <si>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</si>
  <si>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</si>
  <si>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</si>
  <si>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</si>
  <si>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</si>
  <si>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</si>
  <si>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</si>
  <si>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</si>
  <si>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</si>
  <si>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</si>
  <si>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</si>
  <si>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</si>
  <si>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</si>
  <si>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</si>
  <si>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</si>
  <si>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</si>
  <si>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</si>
  <si>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</si>
  <si>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</si>
  <si>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</si>
  <si>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</si>
  <si>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</si>
  <si>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</si>
  <si>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</si>
  <si>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</si>
  <si>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</si>
  <si>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</si>
  <si>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</si>
  <si>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</si>
  <si>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</si>
  <si>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</si>
  <si>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</si>
  <si>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</si>
  <si>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</si>
  <si>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</si>
  <si>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</si>
  <si>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</si>
  <si>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</si>
  <si>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</si>
  <si>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</si>
  <si>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</si>
  <si>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</si>
  <si>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</si>
  <si>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</si>
  <si>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</si>
  <si>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</si>
  <si>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</si>
  <si>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</si>
  <si>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</si>
  <si>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</si>
  <si>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</si>
  <si>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</si>
  <si>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</si>
  <si>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</si>
  <si>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</si>
  <si>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</si>
  <si>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</si>
  <si>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</si>
  <si>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</si>
  <si>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</si>
  <si>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</si>
  <si>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</si>
  <si>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</si>
  <si>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</si>
  <si>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</si>
  <si>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</si>
  <si>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</si>
  <si>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</si>
  <si>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</si>
  <si>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</si>
  <si>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</si>
  <si>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</si>
  <si>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</si>
  <si>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</si>
  <si>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</si>
  <si>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</si>
  <si>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</si>
  <si>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</si>
  <si>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</si>
  <si>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</si>
  <si>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</si>
  <si>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</si>
  <si>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</si>
  <si>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</si>
  <si>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</si>
  <si>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</si>
  <si>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</si>
  <si>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</si>
  <si>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</si>
  <si>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</si>
  <si>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</si>
  <si>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</si>
  <si>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</si>
  <si>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</si>
  <si>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</si>
  <si>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</si>
  <si>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</si>
  <si>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</si>
  <si>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</si>
  <si>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</si>
  <si>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</si>
  <si>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</si>
  <si>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</si>
  <si>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</si>
  <si>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</si>
  <si>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</si>
  <si>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</si>
  <si>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</si>
  <si>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</si>
  <si>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</si>
  <si>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</si>
  <si>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</si>
  <si>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</si>
  <si>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</si>
  <si>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</si>
  <si>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</si>
  <si>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</si>
  <si>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</si>
  <si>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</si>
  <si>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</si>
  <si>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</si>
  <si>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</si>
  <si>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</si>
  <si>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</si>
  <si>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</si>
  <si>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</si>
  <si>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</si>
  <si>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</si>
  <si>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</si>
  <si>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</si>
  <si>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</si>
  <si>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</si>
  <si>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</si>
  <si>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</si>
  <si>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</si>
  <si>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</si>
  <si>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</si>
  <si>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</si>
  <si>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</si>
  <si>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</si>
  <si>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</si>
  <si>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</si>
  <si>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</si>
  <si>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</si>
  <si>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</si>
  <si>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</si>
  <si>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</si>
  <si>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</si>
  <si>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</si>
  <si>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</si>
  <si>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</si>
  <si>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</si>
  <si>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</si>
  <si>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</si>
  <si>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</si>
  <si>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</si>
  <si>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</si>
  <si>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</si>
  <si>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</si>
  <si>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</si>
  <si>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</si>
  <si>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</si>
  <si>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</si>
  <si>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</si>
  <si>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</si>
  <si>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</si>
  <si>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</si>
  <si>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</si>
  <si>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</si>
  <si>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</si>
  <si>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</si>
  <si>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</si>
  <si>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</si>
  <si>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</si>
  <si>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</si>
  <si>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</si>
  <si>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</si>
  <si>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</si>
  <si>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</si>
  <si>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</si>
  <si>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</si>
  <si>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</si>
  <si>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</si>
  <si>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</si>
  <si>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</si>
  <si>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</si>
  <si>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</si>
  <si>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</si>
  <si>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</si>
  <si>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</si>
  <si>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</si>
  <si>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</si>
  <si>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</si>
  <si>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</si>
  <si>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</si>
  <si>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</si>
  <si>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</si>
  <si>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</si>
  <si>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</si>
  <si>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</si>
  <si>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</si>
  <si>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</si>
  <si>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</si>
  <si>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</si>
  <si>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</si>
  <si>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</si>
  <si>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</si>
  <si>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</si>
  <si>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</si>
  <si>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</si>
  <si>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</si>
  <si>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</si>
  <si>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</si>
  <si>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</si>
  <si>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</si>
  <si>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</si>
  <si>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</si>
  <si>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</si>
  <si>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</si>
  <si>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</si>
  <si>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</si>
  <si>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</si>
  <si>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</si>
  <si>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</si>
  <si>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</si>
  <si>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</si>
  <si>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</si>
  <si>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</si>
  <si>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</si>
  <si>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</si>
  <si>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</si>
  <si>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</si>
  <si>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</si>
  <si>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</si>
  <si>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</si>
  <si>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</si>
  <si>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</si>
  <si>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</si>
  <si>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</si>
  <si>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</si>
  <si>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</si>
  <si>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</si>
  <si>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</si>
  <si>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</si>
  <si>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</si>
  <si>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</si>
  <si>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</si>
  <si>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</si>
  <si>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</si>
  <si>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</si>
  <si>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</si>
  <si>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</si>
  <si>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</si>
  <si>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</si>
  <si>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</si>
  <si>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</si>
  <si>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</si>
  <si>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</si>
  <si>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</si>
  <si>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</si>
  <si>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</si>
  <si>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</si>
  <si>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</si>
  <si>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</si>
  <si>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</si>
  <si>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</si>
  <si>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</si>
  <si>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</si>
  <si>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</si>
  <si>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</si>
  <si>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</si>
  <si>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</si>
  <si>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</si>
  <si>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</si>
  <si>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</si>
  <si>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</si>
  <si>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</si>
  <si>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</si>
  <si>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</si>
  <si>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</si>
  <si>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</si>
  <si>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</si>
  <si>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</si>
  <si>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</si>
  <si>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</si>
  <si>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</si>
  <si>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</si>
  <si>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</si>
  <si>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</si>
  <si>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</si>
  <si>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</si>
  <si>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</si>
  <si>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</si>
  <si>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</si>
  <si>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</si>
  <si>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</si>
  <si>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</si>
  <si>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</si>
  <si>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</si>
  <si>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</si>
  <si>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</si>
  <si>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</si>
  <si>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</si>
  <si>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</si>
  <si>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</si>
  <si>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</si>
  <si>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</si>
  <si>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</si>
  <si>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</si>
  <si>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</si>
  <si>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</si>
  <si>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</si>
  <si>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</si>
  <si>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</si>
  <si>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</si>
  <si>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</si>
  <si>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</si>
  <si>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</si>
  <si>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</si>
  <si>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</si>
  <si>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</si>
  <si>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</si>
  <si>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</si>
  <si>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</si>
  <si>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</si>
  <si>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</si>
  <si>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</si>
  <si>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</si>
  <si>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</si>
  <si>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</si>
  <si>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</si>
  <si>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</si>
  <si>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</si>
  <si>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</si>
  <si>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</si>
  <si>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</si>
  <si>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</si>
  <si>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</si>
  <si>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</si>
  <si>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</si>
  <si>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</si>
  <si>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</si>
  <si>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</si>
  <si>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</si>
  <si>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</si>
  <si>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</si>
  <si>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</si>
  <si>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</si>
  <si>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</si>
  <si>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</si>
  <si>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</si>
  <si>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</si>
  <si>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</si>
  <si>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</si>
  <si>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</si>
  <si>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</si>
  <si>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</si>
  <si>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</si>
  <si>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</si>
  <si>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</si>
  <si>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</si>
  <si>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</si>
  <si>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</si>
  <si>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</si>
  <si>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</si>
  <si>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</si>
  <si>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</si>
  <si>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</si>
  <si>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</si>
  <si>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</si>
  <si>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</si>
  <si>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</si>
  <si>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</si>
  <si>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</si>
  <si>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</si>
  <si>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</si>
  <si>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</si>
  <si>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</si>
  <si>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</si>
  <si>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</si>
  <si>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</si>
  <si>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</si>
  <si>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</si>
  <si>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</si>
  <si>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</si>
  <si>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</si>
  <si>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</si>
  <si>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</si>
  <si>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</si>
  <si>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</si>
  <si>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</si>
  <si>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</si>
  <si>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</si>
  <si>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</si>
  <si>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</si>
  <si>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</si>
  <si>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</si>
  <si>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</si>
  <si>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</si>
  <si>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</si>
  <si>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</si>
  <si>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</si>
  <si>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</si>
  <si>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</si>
  <si>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</si>
  <si>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</si>
  <si>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</si>
  <si>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</si>
  <si>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</si>
  <si>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</si>
  <si>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</si>
  <si>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</si>
  <si>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</si>
  <si>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</si>
  <si>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</si>
  <si>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</si>
  <si>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</si>
  <si>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</si>
  <si>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</si>
  <si>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</si>
  <si>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</si>
  <si>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</si>
  <si>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</si>
  <si>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</si>
  <si>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</si>
  <si>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</si>
  <si>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</si>
  <si>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</si>
  <si>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</si>
  <si>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</si>
  <si>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</si>
  <si>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</si>
  <si>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</si>
  <si>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</si>
  <si>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</si>
  <si>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</si>
  <si>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</si>
  <si>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</si>
  <si>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</si>
  <si>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</si>
  <si>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</si>
  <si>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</si>
  <si>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</si>
  <si>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</si>
  <si>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</si>
  <si>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</si>
  <si>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</si>
  <si>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</si>
  <si>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</si>
  <si>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</si>
  <si>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</si>
  <si>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</si>
  <si>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</si>
  <si>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</si>
  <si>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</si>
  <si>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</si>
  <si>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</si>
  <si>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</si>
  <si>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</si>
  <si>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</si>
  <si>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</si>
  <si>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</si>
  <si>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</si>
  <si>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</si>
  <si>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</si>
  <si>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</si>
  <si>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</si>
  <si>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</si>
  <si>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</si>
  <si>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</si>
  <si>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</si>
  <si>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</si>
  <si>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</si>
  <si>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</si>
  <si>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</si>
  <si>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</si>
  <si>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</si>
  <si>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</si>
  <si>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</si>
  <si>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</si>
  <si>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</si>
  <si>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</si>
  <si>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</si>
  <si>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</si>
  <si>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</si>
  <si>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</si>
  <si>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</si>
  <si>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</si>
  <si>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</si>
  <si>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</si>
  <si>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</si>
  <si>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</si>
  <si>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</si>
  <si>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</si>
  <si>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</si>
  <si>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</si>
  <si>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</si>
  <si>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</si>
  <si>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</si>
  <si>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</si>
  <si>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</si>
  <si>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</si>
  <si>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</si>
  <si>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</si>
  <si>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</si>
  <si>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</si>
  <si>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</si>
  <si>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</si>
  <si>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</si>
  <si>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</si>
  <si>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</si>
  <si>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</si>
  <si>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</si>
  <si>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</si>
  <si>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</si>
  <si>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</si>
  <si>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</si>
  <si>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</si>
  <si>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</si>
  <si>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</si>
  <si>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</si>
  <si>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</si>
  <si>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</si>
  <si>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</si>
  <si>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</si>
  <si>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</si>
  <si>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</si>
  <si>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</si>
  <si>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</si>
  <si>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</si>
  <si>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</si>
  <si>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</si>
  <si>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</si>
  <si>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</si>
  <si>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</si>
  <si>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</si>
  <si>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</si>
  <si>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</si>
  <si>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</si>
  <si>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</si>
  <si>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</si>
  <si>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</si>
  <si>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</si>
  <si>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</si>
  <si>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</si>
  <si>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</si>
  <si>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</si>
  <si>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</si>
  <si>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</si>
  <si>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</si>
  <si>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</si>
  <si>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</si>
  <si>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</si>
  <si>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</si>
  <si>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</si>
  <si>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</si>
  <si>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</si>
  <si>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</si>
  <si>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</si>
  <si>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</si>
  <si>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</si>
  <si>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</si>
  <si>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</si>
  <si>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</si>
  <si>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</si>
  <si>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</si>
  <si>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</si>
  <si>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</si>
  <si>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</si>
  <si>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</si>
  <si>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</si>
  <si>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</si>
  <si>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</si>
  <si>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</si>
  <si>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</si>
  <si>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</si>
  <si>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</si>
  <si>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</si>
  <si>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</si>
  <si>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</si>
  <si>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</si>
  <si>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</si>
  <si>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</si>
  <si>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</si>
  <si>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</si>
  <si>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</si>
  <si>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</si>
  <si>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</si>
  <si>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</si>
  <si>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</si>
  <si>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</si>
  <si>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</si>
  <si>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</si>
  <si>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</si>
  <si>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</si>
  <si>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</si>
  <si>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</si>
  <si>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</si>
  <si>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</si>
  <si>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</si>
  <si>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</si>
  <si>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</si>
  <si>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</si>
  <si>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</si>
  <si>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</si>
  <si>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</si>
  <si>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</si>
  <si>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</si>
  <si>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</si>
  <si>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</si>
  <si>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</si>
  <si>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</si>
  <si>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</si>
  <si>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</si>
  <si>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</si>
  <si>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</si>
  <si>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</si>
  <si>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</si>
  <si>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</si>
  <si>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</si>
  <si>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</si>
  <si>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</si>
  <si>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</si>
  <si>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</si>
  <si>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</si>
  <si>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</si>
  <si>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</si>
  <si>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</si>
  <si>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</si>
  <si>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</si>
  <si>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</si>
  <si>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</si>
  <si>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</si>
  <si>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</si>
  <si>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</si>
  <si>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</si>
  <si>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</si>
  <si>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</si>
  <si>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</si>
  <si>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</si>
  <si>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</si>
  <si>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</si>
  <si>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</si>
  <si>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</si>
  <si>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</si>
  <si>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</si>
  <si>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</si>
  <si>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</si>
  <si>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</si>
  <si>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</si>
  <si>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</si>
  <si>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</si>
  <si>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</si>
  <si>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</si>
  <si>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</si>
  <si>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</si>
  <si>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</si>
  <si>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</si>
  <si>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</si>
  <si>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</si>
  <si>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</si>
  <si>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</si>
  <si>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</si>
  <si>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</si>
  <si>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</si>
  <si>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</si>
  <si>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</si>
  <si>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</si>
  <si>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</si>
  <si>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</si>
  <si>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</si>
  <si>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</si>
  <si>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</si>
  <si>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</si>
  <si>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</si>
  <si>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</si>
  <si>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</si>
  <si>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</si>
  <si>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</si>
  <si>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</si>
  <si>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</si>
  <si>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</si>
  <si>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</si>
  <si>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</si>
  <si>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</si>
  <si>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</si>
  <si>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</si>
  <si>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</si>
  <si>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</si>
  <si>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</si>
  <si>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</si>
  <si>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</si>
  <si>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</si>
  <si>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</si>
  <si>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</si>
  <si>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</si>
  <si>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</si>
  <si>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</si>
  <si>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</si>
  <si>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</si>
  <si>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</si>
  <si>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</si>
  <si>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</si>
  <si>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</si>
  <si>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</si>
  <si>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</si>
  <si>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</si>
  <si>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</si>
  <si>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</si>
  <si>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</si>
  <si>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</si>
  <si>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</si>
  <si>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</si>
  <si>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</si>
  <si>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</si>
  <si>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</si>
  <si>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</si>
  <si>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</si>
  <si>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</si>
  <si>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</si>
  <si>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</si>
  <si>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</si>
  <si>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</si>
  <si>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</si>
  <si>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</si>
  <si>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</si>
  <si>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</si>
  <si>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</si>
  <si>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</si>
  <si>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</si>
  <si>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</si>
  <si>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</si>
  <si>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</si>
  <si>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</si>
  <si>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</si>
  <si>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</si>
  <si>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</si>
  <si>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</si>
  <si>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</si>
  <si>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</si>
  <si>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</si>
  <si>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</si>
  <si>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</si>
  <si>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</si>
  <si>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</si>
  <si>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</si>
  <si>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</si>
  <si>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</si>
  <si>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</si>
  <si>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</si>
  <si>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</si>
  <si>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</si>
  <si>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</si>
  <si>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</si>
  <si>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</si>
  <si>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</si>
  <si>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</si>
  <si>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</si>
  <si>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</si>
  <si>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</si>
  <si>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</si>
  <si>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</si>
  <si>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</si>
  <si>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</si>
  <si>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</si>
  <si>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</si>
  <si>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</si>
  <si>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</si>
  <si>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</si>
  <si>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</si>
  <si>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</si>
  <si>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</si>
  <si>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</si>
  <si>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</si>
  <si>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</si>
  <si>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</si>
  <si>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</si>
  <si>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</si>
  <si>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</si>
  <si>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</si>
  <si>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</si>
  <si>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</si>
  <si>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</si>
  <si>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</si>
  <si>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</si>
  <si>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</si>
  <si>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</si>
  <si>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</si>
  <si>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</si>
  <si>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</si>
  <si>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</si>
  <si>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</si>
  <si>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</si>
  <si>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</si>
  <si>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</si>
  <si>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</si>
  <si>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</si>
  <si>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</si>
  <si>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</si>
  <si>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</si>
  <si>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</si>
  <si>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</si>
  <si>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</si>
  <si>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</si>
  <si>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</si>
  <si>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</si>
  <si>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</si>
  <si>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</si>
  <si>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</si>
  <si>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</si>
  <si>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</si>
  <si>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</si>
  <si>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</si>
  <si>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</si>
  <si>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</si>
  <si>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</si>
  <si>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</si>
  <si>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</si>
  <si>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</si>
  <si>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</si>
  <si>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</si>
  <si>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</si>
  <si>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</si>
  <si>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</si>
  <si>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</si>
  <si>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</si>
  <si>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</si>
  <si>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</si>
  <si>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</si>
  <si>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</si>
  <si>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</si>
  <si>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</si>
  <si>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</si>
  <si>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</si>
  <si>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</si>
  <si>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</si>
  <si>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</si>
  <si>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</si>
  <si>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</si>
  <si>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</si>
  <si>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</si>
  <si>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</si>
  <si>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</si>
  <si>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</si>
  <si>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</si>
  <si>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</si>
  <si>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</si>
  <si>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</si>
  <si>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</si>
  <si>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</si>
  <si>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</si>
  <si>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</si>
  <si>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</si>
  <si>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</si>
  <si>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</si>
  <si>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</si>
  <si>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</si>
  <si>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</si>
  <si>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</si>
  <si>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</si>
  <si>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</si>
  <si>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</si>
  <si>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</si>
  <si>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</si>
  <si>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</si>
  <si>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</si>
  <si>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</si>
  <si>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</si>
  <si>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</si>
  <si>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</si>
  <si>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</si>
  <si>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</si>
  <si>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</si>
  <si>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</si>
  <si>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</si>
  <si>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</si>
  <si>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</si>
  <si>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</si>
  <si>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</si>
  <si>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</si>
  <si>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</si>
  <si>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</si>
  <si>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</si>
  <si>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</si>
  <si>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</si>
  <si>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</si>
  <si>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</si>
  <si>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</si>
  <si>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</si>
  <si>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</si>
  <si>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</si>
  <si>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</si>
  <si>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</si>
  <si>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</si>
  <si>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</si>
  <si>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</si>
  <si>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</si>
  <si>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</si>
  <si>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</si>
  <si>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</si>
  <si>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</si>
  <si>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</si>
  <si>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</si>
  <si>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</si>
  <si>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</si>
  <si>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</si>
  <si>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</si>
  <si>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</si>
  <si>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</si>
  <si>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</si>
  <si>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</si>
  <si>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</si>
  <si>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</si>
  <si>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</si>
  <si>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</si>
  <si>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</si>
  <si>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</si>
  <si>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</si>
  <si>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</si>
  <si>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</si>
  <si>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</si>
  <si>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</si>
  <si>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</si>
  <si>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</si>
  <si>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</si>
  <si>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</si>
  <si>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</si>
  <si>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</si>
  <si>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</si>
  <si>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</si>
  <si>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</si>
  <si>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</si>
  <si>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</si>
  <si>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</si>
  <si>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</si>
  <si>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</si>
  <si>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</si>
  <si>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</si>
  <si>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</si>
  <si>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</si>
  <si>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</si>
  <si>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</si>
  <si>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</si>
  <si>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</si>
  <si>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</si>
  <si>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</si>
  <si>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</si>
  <si>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</si>
  <si>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</si>
  <si>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</si>
  <si>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</si>
  <si>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</si>
  <si>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</si>
  <si>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</si>
  <si>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</si>
  <si>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</si>
  <si>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</si>
  <si>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</si>
  <si>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</si>
  <si>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</si>
  <si>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</si>
  <si>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</si>
  <si>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</si>
  <si>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</si>
  <si>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</si>
  <si>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</si>
  <si>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</si>
  <si>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</si>
  <si>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</si>
  <si>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</si>
  <si>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</si>
  <si>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</si>
  <si>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</si>
  <si>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</si>
  <si>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</si>
  <si>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</si>
  <si>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</si>
  <si>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</si>
  <si>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</si>
  <si>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</si>
  <si>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</si>
  <si>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</si>
  <si>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</si>
  <si>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</si>
  <si>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</si>
  <si>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</si>
  <si>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</si>
  <si>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</si>
  <si>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</si>
  <si>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</si>
  <si>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</si>
  <si>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</si>
  <si>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</si>
  <si>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</si>
  <si>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</si>
  <si>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</si>
  <si>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</si>
  <si>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</si>
  <si>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</si>
  <si>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</si>
  <si>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</si>
  <si>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</si>
  <si>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</si>
  <si>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</si>
  <si>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</si>
  <si>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</si>
  <si>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</si>
  <si>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</si>
  <si>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</si>
  <si>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</si>
  <si>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</si>
  <si>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</si>
  <si>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</si>
  <si>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</si>
  <si>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</si>
  <si>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</si>
  <si>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</si>
  <si>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</si>
  <si>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</si>
  <si>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</si>
  <si>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</si>
  <si>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</si>
  <si>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</si>
  <si>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</si>
  <si>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</si>
  <si>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</si>
  <si>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</si>
  <si>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</si>
  <si>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</si>
  <si>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</si>
  <si>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</si>
  <si>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</si>
  <si>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</si>
  <si>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</si>
  <si>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</si>
  <si>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</si>
  <si>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</si>
  <si>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</si>
  <si>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</si>
  <si>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</si>
  <si>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</si>
  <si>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</si>
  <si>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</si>
  <si>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</si>
  <si>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</si>
  <si>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</si>
  <si>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</si>
  <si>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</si>
  <si>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</si>
  <si>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</si>
  <si>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</si>
  <si>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</si>
  <si>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</si>
  <si>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</si>
  <si>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</si>
  <si>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</si>
  <si>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</si>
  <si>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</si>
  <si>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</si>
  <si>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</si>
  <si>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</si>
  <si>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</si>
  <si>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</si>
  <si>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</si>
  <si>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</si>
  <si>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</si>
  <si>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</si>
  <si>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</si>
  <si>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</si>
  <si>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</si>
  <si>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</si>
  <si>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</si>
  <si>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</si>
  <si>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</si>
  <si>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</si>
  <si>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</si>
  <si>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</si>
  <si>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</si>
  <si>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</si>
  <si>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</si>
  <si>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</si>
  <si>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</si>
  <si>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</si>
  <si>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</si>
  <si>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</si>
  <si>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</si>
  <si>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</si>
  <si>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</si>
  <si>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</si>
  <si>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</si>
  <si>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</si>
  <si>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</si>
  <si>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</si>
  <si>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</si>
  <si>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</si>
  <si>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</si>
  <si>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</si>
  <si>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</si>
  <si>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</si>
  <si>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</si>
  <si>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</si>
  <si>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</si>
  <si>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</si>
  <si>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</si>
  <si>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</si>
  <si>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</si>
  <si>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</si>
  <si>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</si>
  <si>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</si>
  <si>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</si>
  <si>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</si>
  <si>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</si>
  <si>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</si>
  <si>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</si>
  <si>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</si>
  <si>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</si>
  <si>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</si>
  <si>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</si>
  <si>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</si>
  <si>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</si>
  <si>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</si>
  <si>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</si>
  <si>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</si>
  <si>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</si>
  <si>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</si>
  <si>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</si>
  <si>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</si>
  <si>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</si>
  <si>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</si>
  <si>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</si>
  <si>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</si>
  <si>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</si>
  <si>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</si>
  <si>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</si>
  <si>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</si>
  <si>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</si>
  <si>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</si>
  <si>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</si>
  <si>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</si>
  <si>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</si>
  <si>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</si>
  <si>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</si>
  <si>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</si>
  <si>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</si>
  <si>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</si>
  <si>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</si>
  <si>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</si>
  <si>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</si>
  <si>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</si>
  <si>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</si>
  <si>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</si>
  <si>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</si>
  <si>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</si>
  <si>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</si>
  <si>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</si>
  <si>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</si>
  <si>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</si>
  <si>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</si>
  <si>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</si>
  <si>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</si>
  <si>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</si>
  <si>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</si>
  <si>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</si>
  <si>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</si>
  <si>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</si>
  <si>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</si>
  <si>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</si>
  <si>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</si>
  <si>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</si>
  <si>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</si>
  <si>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</si>
  <si>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</si>
  <si>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</si>
  <si>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</si>
  <si>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</si>
  <si>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</si>
  <si>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</si>
  <si>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</si>
  <si>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</si>
  <si>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</si>
  <si>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</si>
  <si>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</si>
  <si>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</si>
  <si>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</si>
  <si>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</si>
  <si>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</si>
  <si>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</si>
  <si>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</si>
  <si>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</si>
  <si>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</si>
  <si>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</si>
  <si>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</si>
  <si>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</si>
  <si>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</si>
  <si>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</si>
  <si>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</si>
  <si>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</si>
  <si>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</si>
  <si>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</si>
  <si>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</si>
  <si>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</si>
  <si>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</si>
  <si>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</si>
  <si>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</si>
  <si>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</si>
  <si>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</si>
  <si>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</si>
  <si>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</si>
  <si>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</si>
  <si>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</si>
  <si>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</si>
  <si>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</si>
  <si>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</si>
  <si>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</si>
  <si>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</si>
  <si>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</si>
  <si>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</si>
  <si>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</si>
  <si>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</si>
  <si>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</si>
  <si>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</si>
  <si>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</si>
  <si>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</si>
  <si>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</si>
  <si>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</si>
  <si>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</si>
  <si>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</si>
  <si>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</si>
  <si>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</si>
  <si>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</si>
  <si>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</si>
  <si>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</si>
  <si>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</si>
  <si>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</si>
  <si>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</si>
  <si>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</si>
  <si>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</si>
  <si>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</si>
  <si>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</si>
  <si>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</si>
  <si>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</si>
  <si>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</si>
  <si>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</si>
  <si>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</si>
  <si>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</si>
  <si>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</si>
  <si>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</si>
  <si>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</si>
  <si>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</si>
  <si>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</si>
  <si>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</si>
  <si>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</si>
  <si>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</si>
  <si>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</si>
  <si>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</si>
  <si>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</si>
  <si>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</si>
  <si>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</si>
  <si>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</si>
  <si>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</si>
  <si>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</si>
  <si>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</si>
  <si>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</si>
  <si>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</si>
  <si>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</si>
  <si>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</si>
  <si>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</si>
  <si>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</si>
  <si>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</si>
  <si>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</si>
  <si>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</si>
  <si>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</si>
  <si>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</si>
  <si>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</si>
  <si>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</si>
  <si>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</si>
  <si>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</si>
  <si>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</si>
  <si>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</si>
  <si>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</si>
  <si>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</si>
  <si>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</si>
  <si>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</si>
  <si>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</si>
  <si>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</si>
  <si>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</si>
  <si>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</si>
  <si>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</si>
  <si>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</si>
  <si>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</si>
  <si>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</si>
  <si>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</si>
  <si>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</si>
  <si>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</si>
  <si>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</si>
  <si>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</si>
  <si>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</si>
  <si>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</si>
  <si>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</si>
  <si>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</si>
  <si>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</si>
  <si>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</si>
  <si>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</si>
  <si>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</si>
  <si>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</si>
  <si>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</si>
  <si>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</si>
  <si>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</si>
  <si>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</si>
  <si>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</si>
  <si>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</si>
  <si>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</si>
  <si>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</si>
  <si>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</si>
  <si>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</si>
  <si>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</si>
  <si>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</si>
  <si>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</si>
  <si>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</si>
  <si>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</si>
  <si>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</si>
  <si>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</si>
  <si>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</si>
  <si>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</si>
  <si>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</si>
  <si>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</si>
  <si>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</si>
  <si>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</si>
  <si>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</si>
  <si>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</si>
  <si>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</si>
  <si>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</si>
  <si>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</si>
  <si>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</si>
  <si>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</si>
  <si>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</si>
  <si>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</si>
  <si>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</si>
  <si>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</si>
  <si>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</si>
  <si>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</si>
  <si>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</si>
  <si>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</si>
  <si>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</si>
  <si>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</si>
  <si>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</si>
  <si>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</si>
  <si>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</si>
  <si>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</si>
  <si>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</si>
  <si>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</si>
  <si>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</si>
  <si>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</si>
  <si>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</si>
  <si>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</si>
  <si>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</si>
  <si>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</si>
  <si>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</si>
  <si>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</si>
  <si>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</si>
  <si>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</si>
  <si>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</si>
  <si>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</si>
  <si>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</si>
  <si>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</si>
  <si>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</si>
  <si>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</si>
  <si>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</si>
  <si>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</si>
  <si>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</si>
  <si>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</si>
  <si>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</si>
  <si>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</si>
  <si>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</si>
  <si>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</si>
  <si>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</si>
  <si>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</si>
  <si>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</si>
  <si>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</si>
  <si>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</si>
  <si>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</si>
  <si>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</si>
  <si>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</si>
  <si>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</si>
  <si>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</si>
  <si>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</si>
  <si>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</si>
  <si>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</si>
  <si>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</si>
  <si>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</si>
  <si>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</si>
  <si>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</si>
  <si>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</si>
  <si>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</si>
  <si>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</si>
  <si>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</si>
  <si>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</si>
  <si>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</si>
  <si>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</si>
  <si>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</si>
  <si>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</si>
  <si>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</si>
  <si>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</si>
  <si>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</si>
  <si>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</si>
  <si>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</si>
  <si>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</si>
  <si>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</si>
  <si>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</si>
  <si>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</si>
  <si>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</si>
  <si>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</si>
  <si>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</si>
  <si>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</si>
  <si>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</si>
  <si>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</si>
  <si>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</si>
  <si>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</si>
  <si>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</si>
  <si>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</si>
  <si>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</si>
  <si>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</si>
  <si>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</si>
  <si>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</si>
  <si>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</si>
  <si>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</si>
  <si>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</si>
  <si>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</si>
  <si>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</si>
  <si>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</si>
  <si>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</si>
  <si>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</si>
  <si>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</si>
  <si>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</si>
  <si>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</si>
  <si>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</si>
  <si>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</si>
  <si>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</si>
  <si>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</si>
  <si>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</si>
  <si>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</si>
  <si>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</si>
  <si>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</si>
  <si>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</si>
  <si>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</si>
  <si>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</si>
  <si>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</si>
  <si>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</si>
  <si>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</si>
  <si>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</si>
  <si>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</si>
  <si>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</si>
  <si>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</si>
  <si>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</si>
  <si>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</si>
  <si>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</si>
  <si>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</si>
  <si>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</si>
  <si>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</si>
  <si>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</si>
  <si>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</si>
  <si>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</si>
  <si>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</si>
  <si>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</si>
  <si>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</si>
  <si>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</si>
  <si>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</si>
  <si>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</si>
  <si>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</si>
  <si>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</si>
  <si>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</si>
  <si>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</si>
  <si>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</si>
  <si>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</si>
  <si>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</si>
  <si>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</si>
  <si>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</si>
  <si>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</si>
  <si>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</si>
  <si>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</si>
  <si>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</si>
  <si>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</si>
  <si>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</si>
  <si>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</si>
  <si>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</si>
  <si>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</si>
  <si>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</si>
  <si>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</si>
  <si>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</si>
  <si>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</si>
  <si>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</si>
  <si>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</si>
  <si>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</si>
  <si>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</si>
  <si>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</si>
  <si>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</si>
  <si>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</si>
  <si>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</si>
  <si>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</si>
  <si>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</si>
  <si>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</si>
  <si>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</si>
  <si>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</si>
  <si>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</si>
  <si>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</si>
  <si>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</si>
  <si>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</si>
  <si>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</si>
  <si>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</si>
  <si>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</si>
  <si>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</si>
  <si>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</si>
  <si>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</si>
  <si>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</si>
  <si>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</si>
  <si>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</si>
  <si>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</si>
  <si>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</si>
  <si>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</si>
  <si>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</si>
  <si>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</si>
  <si>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</si>
  <si>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</si>
  <si>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</si>
  <si>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</si>
  <si>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</si>
  <si>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</si>
  <si>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</si>
  <si>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</si>
  <si>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</si>
  <si>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</si>
  <si>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</si>
  <si>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</si>
  <si>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</si>
  <si>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</si>
  <si>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</si>
  <si>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</si>
  <si>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</si>
  <si>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</si>
  <si>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</si>
  <si>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</si>
  <si>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</si>
  <si>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</si>
  <si>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</si>
  <si>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</si>
  <si>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</si>
  <si>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</si>
  <si>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</si>
  <si>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</si>
  <si>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</si>
  <si>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</si>
  <si>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</si>
  <si>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</si>
  <si>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</si>
  <si>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</si>
  <si>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</si>
  <si>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</si>
  <si>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</si>
  <si>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</si>
  <si>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</si>
  <si>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</si>
  <si>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</si>
  <si>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</si>
  <si>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</si>
  <si>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</si>
  <si>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</si>
  <si>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</si>
  <si>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</si>
  <si>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</si>
  <si>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</si>
  <si>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</si>
  <si>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</si>
  <si>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</si>
  <si>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</si>
  <si>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</si>
  <si>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</si>
  <si>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</si>
  <si>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</si>
  <si>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</si>
  <si>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</si>
  <si>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</si>
  <si>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</si>
  <si>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</si>
  <si>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</si>
  <si>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</si>
  <si>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</si>
  <si>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</si>
  <si>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</si>
  <si>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</si>
  <si>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</si>
  <si>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</si>
  <si>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</si>
  <si>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</si>
  <si>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</si>
  <si>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</si>
  <si>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</si>
  <si>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</si>
  <si>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</si>
  <si>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</si>
  <si>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</si>
  <si>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</si>
  <si>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</si>
  <si>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</si>
  <si>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</si>
  <si>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</si>
  <si>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</si>
  <si>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</si>
  <si>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</si>
  <si>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</si>
  <si>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</si>
  <si>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</si>
  <si>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</si>
  <si>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</si>
  <si>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</si>
  <si>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</si>
  <si>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</si>
  <si>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</si>
  <si>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</si>
  <si>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</si>
  <si>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</si>
  <si>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</si>
  <si>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</si>
  <si>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</si>
  <si>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</si>
  <si>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</si>
  <si>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</si>
  <si>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</si>
  <si>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</si>
  <si>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</si>
  <si>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</si>
  <si>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</si>
  <si>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</si>
  <si>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</si>
  <si>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</si>
  <si>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</si>
  <si>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</si>
  <si>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</si>
  <si>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</si>
  <si>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</si>
  <si>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</si>
  <si>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</si>
  <si>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</si>
  <si>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</si>
  <si>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</si>
  <si>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</si>
  <si>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</si>
  <si>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</si>
  <si>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</si>
  <si>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</si>
  <si>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</si>
  <si>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</si>
  <si>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</si>
  <si>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</si>
  <si>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</si>
  <si>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</si>
  <si>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</si>
  <si>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</si>
  <si>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</si>
  <si>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</si>
  <si>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</si>
  <si>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</si>
  <si>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</si>
  <si>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</si>
  <si>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</si>
  <si>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</si>
  <si>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</si>
  <si>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</si>
  <si>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</si>
  <si>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</si>
  <si>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</si>
  <si>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</si>
  <si>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</si>
  <si>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</si>
  <si>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</si>
  <si>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</si>
  <si>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</si>
  <si>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</si>
  <si>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</si>
  <si>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</si>
  <si>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</si>
  <si>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</si>
  <si>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</si>
  <si>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</si>
  <si>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</si>
  <si>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</si>
  <si>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</si>
  <si>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</si>
  <si>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</si>
  <si>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</si>
  <si>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</si>
  <si>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</si>
  <si>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</si>
  <si>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</si>
  <si>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</si>
  <si>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</si>
  <si>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</si>
  <si>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</si>
  <si>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</si>
  <si>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</si>
  <si>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</si>
  <si>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</si>
  <si>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</si>
  <si>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</si>
  <si>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</si>
  <si>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</si>
  <si>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</si>
  <si>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</si>
  <si>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</si>
  <si>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</si>
  <si>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</si>
  <si>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</si>
  <si>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</si>
  <si>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</si>
  <si>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</si>
  <si>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</si>
  <si>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</si>
  <si>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</si>
  <si>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</si>
  <si>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</si>
  <si>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</si>
  <si>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</si>
  <si>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</si>
  <si>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</si>
  <si>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</si>
  <si>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</si>
  <si>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</si>
  <si>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</si>
  <si>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</si>
  <si>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</si>
  <si>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</si>
  <si>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</si>
  <si>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</si>
  <si>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</si>
  <si>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</si>
  <si>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</si>
  <si>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</si>
  <si>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</si>
  <si>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</si>
  <si>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</si>
  <si>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</si>
  <si>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</si>
  <si>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</si>
  <si>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</si>
  <si>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</si>
  <si>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</si>
  <si>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</si>
  <si>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</si>
  <si>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</si>
  <si>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</si>
  <si>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</si>
  <si>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</si>
  <si>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</si>
  <si>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</si>
  <si>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</si>
  <si>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</si>
  <si>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</si>
  <si>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</si>
  <si>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</si>
  <si>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</si>
  <si>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</si>
  <si>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</si>
  <si>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</si>
  <si>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</si>
  <si>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</si>
  <si>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</si>
  <si>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</si>
  <si>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</si>
  <si>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</si>
  <si>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</si>
  <si>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</si>
  <si>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</si>
  <si>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</si>
  <si>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</si>
  <si>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</si>
  <si>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</si>
  <si>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</si>
  <si>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</si>
  <si>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</si>
  <si>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</si>
  <si>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</si>
  <si>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</si>
  <si>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</si>
  <si>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</si>
  <si>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</si>
  <si>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</si>
  <si>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</si>
  <si>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</si>
  <si>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</si>
  <si>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</si>
  <si>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</si>
  <si>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</si>
  <si>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</si>
  <si>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</si>
  <si>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</si>
  <si>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</si>
  <si>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</si>
  <si>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</si>
  <si>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</si>
  <si>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</si>
  <si>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</si>
  <si>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</si>
  <si>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</si>
  <si>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</si>
  <si>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</si>
  <si>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</si>
  <si>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</si>
  <si>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</si>
  <si>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</si>
  <si>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</si>
  <si>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</si>
  <si>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</si>
  <si>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</si>
  <si>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</si>
  <si>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</si>
  <si>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</si>
  <si>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</si>
  <si>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</si>
  <si>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</si>
  <si>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</si>
  <si>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</si>
  <si>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</si>
  <si>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</si>
  <si>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</si>
  <si>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</si>
  <si>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</si>
  <si>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</si>
  <si>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</si>
  <si>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</si>
  <si>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</si>
  <si>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</si>
  <si>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</si>
  <si>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</si>
  <si>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</si>
  <si>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</si>
  <si>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</si>
  <si>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</si>
  <si>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</si>
  <si>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</si>
  <si>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</si>
  <si>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</si>
  <si>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</si>
  <si>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</si>
  <si>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</si>
  <si>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</si>
  <si>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</si>
  <si>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</si>
  <si>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</si>
  <si>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</si>
  <si>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</si>
  <si>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</si>
  <si>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</si>
  <si>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</si>
  <si>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</si>
  <si>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</si>
  <si>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</si>
  <si>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</si>
  <si>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</si>
  <si>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</si>
  <si>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</si>
  <si>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</si>
  <si>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</si>
  <si>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</si>
  <si>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</si>
  <si>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</si>
  <si>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</si>
  <si>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</si>
  <si>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</si>
  <si>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</si>
  <si>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</si>
  <si>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</si>
  <si>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</si>
  <si>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</si>
  <si>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</si>
  <si>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</si>
  <si>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</si>
  <si>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</si>
  <si>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</si>
  <si>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</si>
  <si>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</si>
  <si>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</si>
  <si>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</si>
  <si>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</si>
  <si>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</si>
  <si>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</si>
  <si>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</si>
  <si>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</si>
  <si>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</si>
  <si>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</si>
  <si>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</si>
  <si>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</si>
  <si>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</si>
  <si>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</si>
  <si>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</si>
  <si>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</si>
  <si>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</si>
  <si>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</si>
  <si>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</si>
  <si>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</si>
  <si>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</si>
  <si>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</si>
  <si>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</si>
  <si>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</si>
  <si>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</si>
  <si>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</si>
  <si>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</si>
  <si>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</si>
  <si>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</si>
  <si>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</si>
  <si>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</si>
  <si>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</si>
  <si>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</si>
  <si>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</si>
  <si>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</si>
  <si>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</si>
  <si>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</si>
  <si>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</si>
  <si>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</si>
  <si>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</si>
  <si>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</si>
  <si>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</si>
  <si>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</si>
  <si>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</si>
  <si>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</si>
  <si>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</si>
  <si>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</si>
  <si>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</si>
  <si>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</si>
  <si>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</si>
  <si>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</si>
  <si>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</si>
  <si>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</si>
  <si>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</si>
  <si>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</si>
  <si>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</si>
  <si>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</si>
  <si>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</si>
  <si>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</si>
  <si>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</si>
  <si>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</si>
  <si>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</si>
  <si>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</si>
  <si>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</si>
  <si>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</si>
  <si>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</si>
  <si>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</si>
  <si>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</si>
  <si>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</si>
  <si>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</si>
  <si>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</si>
  <si>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</si>
  <si>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</si>
  <si>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</si>
  <si>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</si>
  <si>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</si>
  <si>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</si>
  <si>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</si>
  <si>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</si>
  <si>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</si>
  <si>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</si>
  <si>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</si>
  <si>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</si>
  <si>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</si>
  <si>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</si>
  <si>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</si>
  <si>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</si>
  <si>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</si>
  <si>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</si>
  <si>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</si>
  <si>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</si>
  <si>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</si>
  <si>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</si>
  <si>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</si>
  <si>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</si>
  <si>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</si>
  <si>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</si>
  <si>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</si>
  <si>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</si>
  <si>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</si>
  <si>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</si>
  <si>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</si>
  <si>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</si>
  <si>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</si>
  <si>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</si>
  <si>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</si>
  <si>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</si>
  <si>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</si>
  <si>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</si>
  <si>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</si>
  <si>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</si>
  <si>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</si>
  <si>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</si>
  <si>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</si>
  <si>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</si>
  <si>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</si>
  <si>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</si>
  <si>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</si>
  <si>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</si>
  <si>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</si>
  <si>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</si>
  <si>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</si>
  <si>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</si>
  <si>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</si>
  <si>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</si>
  <si>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</si>
  <si>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</si>
  <si>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</si>
  <si>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</si>
  <si>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</si>
  <si>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</si>
  <si>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</si>
  <si>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</si>
  <si>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</si>
  <si>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</si>
  <si>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</si>
  <si>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</si>
  <si>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</si>
  <si>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</si>
  <si>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</si>
  <si>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</si>
  <si>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</si>
  <si>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</si>
  <si>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</si>
  <si>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</si>
  <si>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</si>
  <si>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</si>
  <si>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</si>
  <si>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</si>
  <si>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</si>
  <si>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</si>
  <si>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</si>
  <si>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</si>
  <si>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</si>
  <si>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</si>
  <si>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</si>
  <si>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</si>
  <si>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</si>
  <si>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</si>
  <si>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</si>
  <si>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</si>
  <si>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</si>
  <si>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</si>
  <si>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</si>
  <si>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</si>
  <si>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</si>
  <si>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</si>
  <si>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</si>
  <si>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</si>
  <si>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</si>
  <si>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</si>
  <si>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</si>
  <si>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</si>
  <si>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</si>
  <si>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</si>
  <si>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</si>
  <si>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</si>
  <si>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</si>
  <si>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</si>
  <si>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</si>
  <si>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</si>
  <si>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</si>
  <si>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</si>
  <si>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</si>
  <si>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</si>
  <si>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</si>
  <si>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</si>
  <si>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</si>
  <si>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</si>
  <si>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</si>
  <si>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</si>
  <si>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</si>
  <si>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</si>
  <si>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</si>
  <si>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</si>
  <si>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</si>
  <si>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</si>
  <si>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</si>
  <si>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</si>
  <si>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</si>
  <si>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</si>
  <si>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</si>
  <si>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</si>
  <si>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</si>
  <si>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</si>
  <si>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</si>
  <si>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</si>
  <si>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</si>
  <si>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</si>
  <si>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</si>
  <si>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</si>
  <si>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</si>
  <si>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</si>
  <si>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</si>
  <si>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</si>
  <si>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</si>
  <si>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</si>
  <si>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</si>
  <si>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</si>
  <si>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</si>
  <si>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</si>
  <si>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</si>
  <si>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</si>
  <si>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</si>
  <si>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</si>
  <si>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</si>
  <si>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</si>
  <si>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</si>
  <si>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</si>
  <si>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</si>
  <si>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</si>
  <si>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</si>
  <si>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</si>
  <si>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</si>
  <si>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</si>
  <si>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</si>
  <si>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</si>
  <si>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</si>
  <si>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</si>
  <si>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</si>
  <si>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</si>
  <si>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</si>
  <si>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</si>
  <si>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</si>
  <si>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</si>
  <si>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</si>
  <si>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</si>
  <si>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</si>
  <si>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</si>
  <si>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</si>
  <si>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</si>
  <si>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</si>
  <si>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</si>
  <si>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</si>
  <si>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</si>
  <si>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</si>
  <si>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</si>
  <si>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</si>
  <si>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</si>
  <si>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</si>
  <si>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</si>
  <si>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</si>
  <si>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</si>
  <si>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</si>
  <si>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</si>
  <si>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</si>
  <si>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</si>
  <si>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</si>
  <si>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</si>
  <si>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</si>
  <si>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</si>
  <si>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</si>
  <si>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</si>
  <si>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</si>
  <si>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</si>
  <si>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</si>
  <si>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</si>
  <si>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</si>
  <si>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</si>
  <si>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</si>
  <si>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</si>
  <si>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</si>
  <si>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</si>
  <si>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</si>
  <si>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</si>
  <si>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</si>
  <si>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</si>
  <si>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</si>
  <si>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</si>
  <si>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</si>
  <si>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</si>
  <si>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</si>
  <si>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</si>
  <si>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</si>
  <si>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</si>
  <si>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</si>
  <si>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</si>
  <si>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</si>
  <si>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</si>
  <si>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</si>
  <si>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</si>
  <si>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</si>
  <si>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</si>
  <si>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</si>
  <si>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</si>
  <si>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</si>
  <si>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</si>
  <si>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</si>
  <si>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</si>
  <si>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</si>
  <si>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</si>
  <si>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</si>
  <si>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</si>
  <si>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</si>
  <si>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</si>
  <si>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</si>
  <si>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</si>
  <si>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</si>
  <si>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</si>
  <si>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</si>
  <si>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</si>
  <si>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</si>
  <si>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</si>
  <si>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</si>
  <si>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</si>
  <si>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</si>
  <si>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</si>
  <si>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</si>
  <si>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</si>
  <si>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</si>
  <si>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</si>
  <si>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</si>
  <si>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</si>
  <si>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</si>
  <si>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</si>
  <si>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</si>
  <si>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</si>
  <si>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</si>
  <si>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</si>
  <si>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</si>
  <si>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</si>
  <si>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</si>
  <si>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</si>
  <si>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</si>
  <si>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</si>
  <si>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</si>
  <si>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</si>
  <si>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</si>
  <si>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</si>
  <si>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</si>
  <si>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</si>
  <si>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</si>
  <si>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</si>
  <si>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</si>
  <si>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</si>
  <si>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</si>
  <si>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</si>
  <si>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</si>
  <si>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</si>
  <si>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</si>
  <si>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</si>
  <si>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</si>
  <si>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COMISIÓN MUNICIPAL DEL DEPORTE</t>
  </si>
  <si>
    <t>Al 31 de diciembre de 2021 y al 30 de junio de 2022 (b)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</si>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</sst>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/>
    <xf numFmtId="0" fontId="17" fillId="0" borderId="0"/>
  </cellStyleXfs>
  <cellXfs count="2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" zoomScale="50" zoomScaleNormal="50" workbookViewId="0">
      <selection activeCell="D18" sqref="D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COMISIÓN MUNICIPAL DEL DEPORTE,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junio de 2022 (b)</v>
      </c>
      <c r="B4" s="160"/>
      <c r="C4" s="160"/>
      <c r="D4" s="161"/>
    </row>
    <row r="5" spans="1:11" x14ac:dyDescent="0.25">
      <c r="A5" s="162" t="s">
        <v>118</v>
      </c>
      <c r="B5" s="163"/>
      <c r="C5" s="163"/>
      <c r="D5" s="164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1900000</v>
      </c>
      <c r="C8" s="40">
        <f t="shared" ref="C8:D8" si="0">SUM(C9:C11)</f>
        <v>990199.98</v>
      </c>
      <c r="D8" s="40">
        <f t="shared" si="0"/>
        <v>990199.98</v>
      </c>
    </row>
    <row r="9" spans="1:11" x14ac:dyDescent="0.25">
      <c r="A9" s="53" t="s">
        <v>169</v>
      </c>
      <c r="B9" s="194">
        <v>1900000</v>
      </c>
      <c r="C9" s="194">
        <v>990199.98</v>
      </c>
      <c r="D9" s="194">
        <v>990199.98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1900000</v>
      </c>
      <c r="C13" s="40">
        <f t="shared" ref="C13:D13" si="2">C14+C15</f>
        <v>945591.95</v>
      </c>
      <c r="D13" s="40">
        <f t="shared" si="2"/>
        <v>944989.95</v>
      </c>
    </row>
    <row r="14" spans="1:11" x14ac:dyDescent="0.25">
      <c r="A14" s="53" t="s">
        <v>172</v>
      </c>
      <c r="B14" s="194">
        <v>1900000</v>
      </c>
      <c r="C14" s="194">
        <v>945591.95</v>
      </c>
      <c r="D14" s="194">
        <v>944989.95</v>
      </c>
    </row>
    <row r="15" spans="1:11" x14ac:dyDescent="0.25">
      <c r="A15" s="53" t="s">
        <v>173</v>
      </c>
      <c r="B15" s="23"/>
      <c r="C15" s="23"/>
      <c r="D15" s="23"/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44608.030000000028</v>
      </c>
      <c r="D21" s="40">
        <f t="shared" si="4"/>
        <v>45210.030000000028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44608.030000000028</v>
      </c>
      <c r="D23" s="40">
        <f t="shared" si="5"/>
        <v>45210.030000000028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44608.030000000028</v>
      </c>
      <c r="D25" s="40">
        <f>D23-D17</f>
        <v>45210.030000000028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44608.030000000028</v>
      </c>
      <c r="D33" s="61">
        <f t="shared" si="8"/>
        <v>45210.030000000028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1900000</v>
      </c>
      <c r="C48" s="124">
        <f>C9</f>
        <v>990199.98</v>
      </c>
      <c r="D48" s="124">
        <f t="shared" ref="D48" si="12">D9</f>
        <v>990199.98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1900000</v>
      </c>
      <c r="C53" s="60">
        <f t="shared" ref="C53:D53" si="14">C14</f>
        <v>945591.95</v>
      </c>
      <c r="D53" s="60">
        <f t="shared" si="14"/>
        <v>944989.95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/>
      <c r="D55" s="60"/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44608.030000000028</v>
      </c>
      <c r="D57" s="61">
        <f t="shared" ref="D57" si="15">D48+D49-D53+D55</f>
        <v>45210.030000000028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44608.030000000028</v>
      </c>
      <c r="D59" s="61">
        <f t="shared" si="16"/>
        <v>45210.030000000028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/>
      <c r="D70" s="23"/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1900000</v>
      </c>
      <c r="Q2" s="18">
        <f>'Formato 4'!C8</f>
        <v>990199.98</v>
      </c>
      <c r="R2" s="18">
        <f>'Formato 4'!D8</f>
        <v>990199.98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1900000</v>
      </c>
      <c r="Q3" s="18">
        <f>'Formato 4'!C9</f>
        <v>990199.98</v>
      </c>
      <c r="R3" s="18">
        <f>'Formato 4'!D9</f>
        <v>990199.98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1900000</v>
      </c>
      <c r="Q6" s="18">
        <f>'Formato 4'!C13</f>
        <v>945591.95</v>
      </c>
      <c r="R6" s="18">
        <f>'Formato 4'!D13</f>
        <v>944989.95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1900000</v>
      </c>
      <c r="Q7" s="18">
        <f>'Formato 4'!C14</f>
        <v>945591.95</v>
      </c>
      <c r="R7" s="18">
        <f>'Formato 4'!D14</f>
        <v>944989.95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44608.030000000028</v>
      </c>
      <c r="R12" s="18">
        <f>'Formato 4'!D21</f>
        <v>45210.030000000028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44608.030000000028</v>
      </c>
      <c r="R13" s="18">
        <f>'Formato 4'!D23</f>
        <v>45210.030000000028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44608.030000000028</v>
      </c>
      <c r="R14" s="18">
        <f>'Formato 4'!D25</f>
        <v>45210.030000000028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44608.030000000028</v>
      </c>
      <c r="R18">
        <f>'Formato 4'!D33</f>
        <v>45210.030000000028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1900000</v>
      </c>
      <c r="Q26">
        <f>'Formato 4'!C48</f>
        <v>990199.98</v>
      </c>
      <c r="R26">
        <f>'Formato 4'!D48</f>
        <v>990199.98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1900000</v>
      </c>
      <c r="Q30">
        <f>'Formato 4'!C53</f>
        <v>945591.95</v>
      </c>
      <c r="R30">
        <f>'Formato 4'!D53</f>
        <v>944989.95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0" zoomScale="50" zoomScaleNormal="50" workbookViewId="0">
      <selection activeCell="F55" sqref="F55:F63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COMISIÓN MUNICIPAL DEL DEPORTE,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/>
      <c r="G10" s="60">
        <f t="shared" ref="G10:G33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x14ac:dyDescent="0.25">
      <c r="A15" s="53" t="s">
        <v>222</v>
      </c>
      <c r="B15" s="195">
        <v>0</v>
      </c>
      <c r="C15" s="195">
        <v>40200</v>
      </c>
      <c r="D15" s="196">
        <f t="shared" ref="D15" si="1">B15+C15</f>
        <v>40200</v>
      </c>
      <c r="E15" s="195">
        <v>40200</v>
      </c>
      <c r="F15" s="195">
        <v>40200</v>
      </c>
      <c r="G15" s="60">
        <f t="shared" si="0"/>
        <v>40200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 t="shared" si="0"/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>
        <f t="shared" si="0"/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si="0"/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0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0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0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0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0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0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0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0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0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0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 t="shared" si="0"/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 t="shared" si="0"/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si="0"/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0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0"/>
        <v>0</v>
      </c>
    </row>
    <row r="34" spans="1:8" x14ac:dyDescent="0.25">
      <c r="A34" s="53" t="s">
        <v>240</v>
      </c>
      <c r="B34" s="195">
        <v>1900000</v>
      </c>
      <c r="C34" s="195">
        <v>0</v>
      </c>
      <c r="D34" s="196">
        <f>B34+C34</f>
        <v>1900000</v>
      </c>
      <c r="E34" s="195">
        <v>949999.98</v>
      </c>
      <c r="F34" s="195">
        <v>949999.98</v>
      </c>
      <c r="G34" s="60">
        <f t="shared" ref="G31:G34" si="4">F34-B34</f>
        <v>-950000.02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1900000</v>
      </c>
      <c r="C41" s="61">
        <f t="shared" ref="C41:E41" si="7">SUM(C9,C10,C11,C12,C13,C14,C15,C16,C28,C34,C35,C37)</f>
        <v>40200</v>
      </c>
      <c r="D41" s="61">
        <f t="shared" si="7"/>
        <v>1940200</v>
      </c>
      <c r="E41" s="61">
        <f t="shared" si="7"/>
        <v>990199.98</v>
      </c>
      <c r="F41" s="61">
        <f>SUM(F9,F10,F11,F12,F13,F14,F15,F16,F28,F34,F35,F37)</f>
        <v>990199.98</v>
      </c>
      <c r="G41" s="61">
        <f>SUM(G9,G10,G11,G12,G13,G14,G15,G16,G28,G34,G35,G37)</f>
        <v>-909800.02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9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9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9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9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9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9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1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1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/>
      <c r="G59" s="60">
        <f t="shared" si="12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1900000</v>
      </c>
      <c r="C70" s="61">
        <f t="shared" ref="C70:G70" si="15">C41+C65+C67</f>
        <v>40200</v>
      </c>
      <c r="D70" s="61">
        <f t="shared" si="15"/>
        <v>1940200</v>
      </c>
      <c r="E70" s="61">
        <f t="shared" si="15"/>
        <v>990199.98</v>
      </c>
      <c r="F70" s="61">
        <f t="shared" si="15"/>
        <v>990199.98</v>
      </c>
      <c r="G70" s="61">
        <f t="shared" si="15"/>
        <v>-909800.02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>
        <v>3</v>
      </c>
      <c r="G73" s="60">
        <f>F73-B73</f>
        <v>3</v>
      </c>
    </row>
    <row r="74" spans="1:7" ht="30" x14ac:dyDescent="0.25">
      <c r="A74" s="130" t="s">
        <v>273</v>
      </c>
      <c r="B74" s="60"/>
      <c r="C74" s="60"/>
      <c r="D74" s="60"/>
      <c r="E74" s="60"/>
      <c r="F74" s="60">
        <v>3</v>
      </c>
      <c r="G74" s="60">
        <f>F74-B74</f>
        <v>3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6</v>
      </c>
      <c r="G75" s="61">
        <f t="shared" si="16"/>
        <v>6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40200</v>
      </c>
      <c r="R9" s="18">
        <f>'Formato 5'!D15</f>
        <v>40200</v>
      </c>
      <c r="S9" s="18">
        <f>'Formato 5'!E15</f>
        <v>40200</v>
      </c>
      <c r="T9" s="18">
        <f>'Formato 5'!F15</f>
        <v>40200</v>
      </c>
      <c r="U9" s="18">
        <f>'Formato 5'!G15</f>
        <v>40200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1900000</v>
      </c>
      <c r="Q28" s="18">
        <f>'Formato 5'!C34</f>
        <v>0</v>
      </c>
      <c r="R28" s="18">
        <f>'Formato 5'!D34</f>
        <v>1900000</v>
      </c>
      <c r="S28" s="18">
        <f>'Formato 5'!E34</f>
        <v>949999.98</v>
      </c>
      <c r="T28" s="18">
        <f>'Formato 5'!F34</f>
        <v>949999.98</v>
      </c>
      <c r="U28" s="18">
        <f>'Formato 5'!G34</f>
        <v>-950000.02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1900000</v>
      </c>
      <c r="Q34">
        <f>'Formato 5'!C41</f>
        <v>40200</v>
      </c>
      <c r="R34">
        <f>'Formato 5'!D41</f>
        <v>1940200</v>
      </c>
      <c r="S34">
        <f>'Formato 5'!E41</f>
        <v>990199.98</v>
      </c>
      <c r="T34">
        <f>'Formato 5'!F41</f>
        <v>990199.98</v>
      </c>
      <c r="U34">
        <f>'Formato 5'!G41</f>
        <v>-909800.02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3</v>
      </c>
      <c r="U60">
        <f>'Formato 5'!G73</f>
        <v>3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3</v>
      </c>
      <c r="U61">
        <f>'Formato 5'!G74</f>
        <v>3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6</v>
      </c>
      <c r="U62">
        <f>'Formato 5'!G75</f>
        <v>6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30" zoomScale="60" zoomScaleNormal="60" zoomScalePageLayoutView="90" workbookViewId="0">
      <selection activeCell="D50" sqref="D49:D5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COMISIÓN MUNICIPAL DEL DEPORTE,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x14ac:dyDescent="0.25">
      <c r="A5" s="177" t="str">
        <f>TRIMESTRE</f>
        <v>Del 1 de enero al 30 de junio de 2022 (b)</v>
      </c>
      <c r="B5" s="177"/>
      <c r="C5" s="177"/>
      <c r="D5" s="177"/>
      <c r="E5" s="177"/>
      <c r="F5" s="177"/>
      <c r="G5" s="177"/>
    </row>
    <row r="6" spans="1:7" x14ac:dyDescent="0.2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25">
      <c r="A9" s="82" t="s">
        <v>285</v>
      </c>
      <c r="B9" s="79">
        <f>SUM(B10,B18,B28,B38,B48,B58,B62,B71,B75)</f>
        <v>1900000</v>
      </c>
      <c r="C9" s="79">
        <f t="shared" ref="C9:G9" si="0">SUM(C10,C18,C28,C38,C48,C58,C62,C71,C75)</f>
        <v>40200</v>
      </c>
      <c r="D9" s="79">
        <f t="shared" si="0"/>
        <v>1940200.0000000002</v>
      </c>
      <c r="E9" s="79">
        <f t="shared" si="0"/>
        <v>945591.95000000007</v>
      </c>
      <c r="F9" s="79">
        <f t="shared" si="0"/>
        <v>944989.95000000007</v>
      </c>
      <c r="G9" s="79">
        <f t="shared" si="0"/>
        <v>994608.04999999993</v>
      </c>
    </row>
    <row r="10" spans="1:7" x14ac:dyDescent="0.25">
      <c r="A10" s="83" t="s">
        <v>286</v>
      </c>
      <c r="B10" s="80">
        <f>SUM(B11:B17)</f>
        <v>1534829.6</v>
      </c>
      <c r="C10" s="80">
        <f t="shared" ref="C10:F11" si="1">SUM(C11:C17)</f>
        <v>0</v>
      </c>
      <c r="D10" s="80">
        <f t="shared" si="1"/>
        <v>1534829.6</v>
      </c>
      <c r="E10" s="80">
        <f t="shared" si="1"/>
        <v>730242.64000000013</v>
      </c>
      <c r="F10" s="80">
        <f t="shared" si="1"/>
        <v>729640.64000000013</v>
      </c>
      <c r="G10" s="80">
        <f>SUM(G11:G17)</f>
        <v>804586.96</v>
      </c>
    </row>
    <row r="11" spans="1:7" x14ac:dyDescent="0.25">
      <c r="A11" s="84" t="s">
        <v>287</v>
      </c>
      <c r="B11" s="198">
        <v>929290</v>
      </c>
      <c r="C11" s="198">
        <v>0</v>
      </c>
      <c r="D11" s="197">
        <f>B11+C11</f>
        <v>929290</v>
      </c>
      <c r="E11" s="198">
        <v>463372</v>
      </c>
      <c r="F11" s="198">
        <v>463372</v>
      </c>
      <c r="G11" s="80">
        <f>D11-E11</f>
        <v>465918</v>
      </c>
    </row>
    <row r="12" spans="1:7" x14ac:dyDescent="0.25">
      <c r="A12" s="84" t="s">
        <v>288</v>
      </c>
      <c r="B12" s="198">
        <v>146730</v>
      </c>
      <c r="C12" s="198">
        <v>0</v>
      </c>
      <c r="D12" s="197">
        <f t="shared" ref="D12:D17" si="2">B12+C12</f>
        <v>146730</v>
      </c>
      <c r="E12" s="198">
        <v>51255</v>
      </c>
      <c r="F12" s="198">
        <v>51255</v>
      </c>
      <c r="G12" s="80">
        <f>D12-E12</f>
        <v>95475</v>
      </c>
    </row>
    <row r="13" spans="1:7" x14ac:dyDescent="0.25">
      <c r="A13" s="84" t="s">
        <v>289</v>
      </c>
      <c r="B13" s="198">
        <v>152950</v>
      </c>
      <c r="C13" s="198">
        <v>-77053.320000000007</v>
      </c>
      <c r="D13" s="197">
        <f t="shared" si="2"/>
        <v>75896.679999999993</v>
      </c>
      <c r="E13" s="198">
        <v>26268.9</v>
      </c>
      <c r="F13" s="198">
        <v>26268.9</v>
      </c>
      <c r="G13" s="80">
        <f t="shared" ref="G13:G17" si="3">D13-E13</f>
        <v>49627.779999999992</v>
      </c>
    </row>
    <row r="14" spans="1:7" x14ac:dyDescent="0.25">
      <c r="A14" s="84" t="s">
        <v>290</v>
      </c>
      <c r="B14" s="198">
        <v>96408</v>
      </c>
      <c r="C14" s="198">
        <v>0</v>
      </c>
      <c r="D14" s="197">
        <f t="shared" si="2"/>
        <v>96408</v>
      </c>
      <c r="E14" s="198">
        <v>12451.04</v>
      </c>
      <c r="F14" s="198">
        <v>11849.04</v>
      </c>
      <c r="G14" s="80">
        <f t="shared" si="3"/>
        <v>83956.959999999992</v>
      </c>
    </row>
    <row r="15" spans="1:7" x14ac:dyDescent="0.25">
      <c r="A15" s="84" t="s">
        <v>291</v>
      </c>
      <c r="B15" s="198">
        <v>194451.6</v>
      </c>
      <c r="C15" s="198">
        <v>92053.32</v>
      </c>
      <c r="D15" s="197">
        <f t="shared" si="2"/>
        <v>286504.92000000004</v>
      </c>
      <c r="E15" s="198">
        <v>176895.7</v>
      </c>
      <c r="F15" s="198">
        <v>176895.7</v>
      </c>
      <c r="G15" s="80">
        <f t="shared" si="3"/>
        <v>109609.22000000003</v>
      </c>
    </row>
    <row r="16" spans="1:7" x14ac:dyDescent="0.25">
      <c r="A16" s="84" t="s">
        <v>292</v>
      </c>
      <c r="B16" s="198">
        <v>15000</v>
      </c>
      <c r="C16" s="198">
        <v>-15000</v>
      </c>
      <c r="D16" s="197">
        <f t="shared" si="2"/>
        <v>0</v>
      </c>
      <c r="E16" s="198">
        <v>0</v>
      </c>
      <c r="F16" s="198">
        <v>0</v>
      </c>
      <c r="G16" s="80">
        <f t="shared" si="3"/>
        <v>0</v>
      </c>
    </row>
    <row r="17" spans="1:7" x14ac:dyDescent="0.25">
      <c r="A17" s="84" t="s">
        <v>293</v>
      </c>
      <c r="B17" s="197"/>
      <c r="C17" s="197"/>
      <c r="D17" s="197">
        <f t="shared" si="2"/>
        <v>0</v>
      </c>
      <c r="E17" s="197"/>
      <c r="F17" s="197"/>
      <c r="G17" s="80">
        <f t="shared" si="3"/>
        <v>0</v>
      </c>
    </row>
    <row r="18" spans="1:7" x14ac:dyDescent="0.25">
      <c r="A18" s="83" t="s">
        <v>294</v>
      </c>
      <c r="B18" s="80">
        <f t="shared" ref="B18:F18" si="4">SUM(B19:B27)</f>
        <v>49000</v>
      </c>
      <c r="C18" s="80">
        <f t="shared" si="4"/>
        <v>40737.61</v>
      </c>
      <c r="D18" s="80">
        <f t="shared" si="4"/>
        <v>89737.61</v>
      </c>
      <c r="E18" s="80">
        <f t="shared" si="4"/>
        <v>73472.84</v>
      </c>
      <c r="F18" s="80">
        <f t="shared" si="4"/>
        <v>73472.84</v>
      </c>
      <c r="G18" s="80">
        <f>SUM(G19:G27)</f>
        <v>16264.770000000004</v>
      </c>
    </row>
    <row r="19" spans="1:7" x14ac:dyDescent="0.25">
      <c r="A19" s="84" t="s">
        <v>295</v>
      </c>
      <c r="B19" s="198">
        <v>5500</v>
      </c>
      <c r="C19" s="198">
        <v>-502.01</v>
      </c>
      <c r="D19" s="197">
        <f t="shared" ref="D19:D27" si="5">B19+C19</f>
        <v>4997.99</v>
      </c>
      <c r="E19" s="198">
        <v>2027.99</v>
      </c>
      <c r="F19" s="198">
        <v>2027.99</v>
      </c>
      <c r="G19" s="80">
        <f>D19-E19</f>
        <v>2970</v>
      </c>
    </row>
    <row r="20" spans="1:7" x14ac:dyDescent="0.25">
      <c r="A20" s="84" t="s">
        <v>296</v>
      </c>
      <c r="B20" s="197"/>
      <c r="C20" s="197"/>
      <c r="D20" s="197">
        <f t="shared" si="5"/>
        <v>0</v>
      </c>
      <c r="E20" s="197"/>
      <c r="F20" s="197"/>
      <c r="G20" s="80">
        <f t="shared" ref="G20:G27" si="6">D20-E20</f>
        <v>0</v>
      </c>
    </row>
    <row r="21" spans="1:7" x14ac:dyDescent="0.25">
      <c r="A21" s="84" t="s">
        <v>297</v>
      </c>
      <c r="B21" s="197"/>
      <c r="C21" s="197"/>
      <c r="D21" s="197">
        <f t="shared" si="5"/>
        <v>0</v>
      </c>
      <c r="E21" s="197"/>
      <c r="F21" s="197"/>
      <c r="G21" s="80">
        <f t="shared" si="6"/>
        <v>0</v>
      </c>
    </row>
    <row r="22" spans="1:7" x14ac:dyDescent="0.25">
      <c r="A22" s="84" t="s">
        <v>298</v>
      </c>
      <c r="B22" s="197"/>
      <c r="C22" s="197"/>
      <c r="D22" s="197">
        <f t="shared" si="5"/>
        <v>0</v>
      </c>
      <c r="E22" s="197"/>
      <c r="F22" s="197"/>
      <c r="G22" s="80">
        <f t="shared" si="6"/>
        <v>0</v>
      </c>
    </row>
    <row r="23" spans="1:7" x14ac:dyDescent="0.25">
      <c r="A23" s="84" t="s">
        <v>299</v>
      </c>
      <c r="B23" s="197"/>
      <c r="C23" s="197"/>
      <c r="D23" s="197">
        <f t="shared" si="5"/>
        <v>0</v>
      </c>
      <c r="E23" s="197"/>
      <c r="F23" s="197"/>
      <c r="G23" s="80">
        <f t="shared" si="6"/>
        <v>0</v>
      </c>
    </row>
    <row r="24" spans="1:7" x14ac:dyDescent="0.25">
      <c r="A24" s="84" t="s">
        <v>300</v>
      </c>
      <c r="B24" s="198">
        <v>13500</v>
      </c>
      <c r="C24" s="198">
        <v>0</v>
      </c>
      <c r="D24" s="197">
        <f t="shared" si="5"/>
        <v>13500</v>
      </c>
      <c r="E24" s="198">
        <v>11618.2</v>
      </c>
      <c r="F24" s="198">
        <v>11618.2</v>
      </c>
      <c r="G24" s="80">
        <f t="shared" si="6"/>
        <v>1881.7999999999993</v>
      </c>
    </row>
    <row r="25" spans="1:7" x14ac:dyDescent="0.25">
      <c r="A25" s="84" t="s">
        <v>301</v>
      </c>
      <c r="B25" s="198">
        <v>22000</v>
      </c>
      <c r="C25" s="198">
        <v>42537.61</v>
      </c>
      <c r="D25" s="197">
        <f t="shared" si="5"/>
        <v>64537.61</v>
      </c>
      <c r="E25" s="198">
        <v>56415.45</v>
      </c>
      <c r="F25" s="198">
        <v>56415.45</v>
      </c>
      <c r="G25" s="80">
        <f t="shared" si="6"/>
        <v>8122.1600000000035</v>
      </c>
    </row>
    <row r="26" spans="1:7" x14ac:dyDescent="0.25">
      <c r="A26" s="84" t="s">
        <v>302</v>
      </c>
      <c r="B26" s="197"/>
      <c r="C26" s="197"/>
      <c r="D26" s="197">
        <f t="shared" si="5"/>
        <v>0</v>
      </c>
      <c r="E26" s="197"/>
      <c r="F26" s="197"/>
      <c r="G26" s="80">
        <f t="shared" si="6"/>
        <v>0</v>
      </c>
    </row>
    <row r="27" spans="1:7" x14ac:dyDescent="0.25">
      <c r="A27" s="84" t="s">
        <v>303</v>
      </c>
      <c r="B27" s="198">
        <v>8000</v>
      </c>
      <c r="C27" s="198">
        <v>-1297.99</v>
      </c>
      <c r="D27" s="197">
        <f t="shared" si="5"/>
        <v>6702.01</v>
      </c>
      <c r="E27" s="198">
        <v>3411.2</v>
      </c>
      <c r="F27" s="198">
        <v>3411.2</v>
      </c>
      <c r="G27" s="80">
        <f t="shared" si="6"/>
        <v>3290.8100000000004</v>
      </c>
    </row>
    <row r="28" spans="1:7" x14ac:dyDescent="0.25">
      <c r="A28" s="83" t="s">
        <v>304</v>
      </c>
      <c r="B28" s="80">
        <f>SUM(B29:B37)</f>
        <v>73158.399999999994</v>
      </c>
      <c r="C28" s="80">
        <f t="shared" ref="C28:G28" si="7">SUM(C29:C37)</f>
        <v>-5531.85</v>
      </c>
      <c r="D28" s="80">
        <f t="shared" si="7"/>
        <v>67626.55</v>
      </c>
      <c r="E28" s="80">
        <f t="shared" si="7"/>
        <v>19202.419999999998</v>
      </c>
      <c r="F28" s="80">
        <f t="shared" si="7"/>
        <v>19202.419999999998</v>
      </c>
      <c r="G28" s="80">
        <f t="shared" si="7"/>
        <v>48424.13</v>
      </c>
    </row>
    <row r="29" spans="1:7" x14ac:dyDescent="0.25">
      <c r="A29" s="84" t="s">
        <v>305</v>
      </c>
      <c r="B29" s="197"/>
      <c r="C29" s="197"/>
      <c r="D29" s="197">
        <f t="shared" ref="D29:D37" si="8">B29+C29</f>
        <v>0</v>
      </c>
      <c r="E29" s="197"/>
      <c r="F29" s="197"/>
      <c r="G29" s="80">
        <f>D29-E29</f>
        <v>0</v>
      </c>
    </row>
    <row r="30" spans="1:7" x14ac:dyDescent="0.25">
      <c r="A30" s="84" t="s">
        <v>306</v>
      </c>
      <c r="B30" s="197"/>
      <c r="C30" s="197"/>
      <c r="D30" s="197">
        <f t="shared" si="8"/>
        <v>0</v>
      </c>
      <c r="E30" s="197"/>
      <c r="F30" s="197"/>
      <c r="G30" s="80">
        <f t="shared" ref="G30:G37" si="9">D30-E30</f>
        <v>0</v>
      </c>
    </row>
    <row r="31" spans="1:7" x14ac:dyDescent="0.25">
      <c r="A31" s="84" t="s">
        <v>307</v>
      </c>
      <c r="B31" s="198">
        <v>5000</v>
      </c>
      <c r="C31" s="198">
        <v>0</v>
      </c>
      <c r="D31" s="197">
        <f t="shared" si="8"/>
        <v>5000</v>
      </c>
      <c r="E31" s="198">
        <v>850</v>
      </c>
      <c r="F31" s="198">
        <v>850</v>
      </c>
      <c r="G31" s="80">
        <f t="shared" si="9"/>
        <v>4150</v>
      </c>
    </row>
    <row r="32" spans="1:7" x14ac:dyDescent="0.25">
      <c r="A32" s="84" t="s">
        <v>308</v>
      </c>
      <c r="B32" s="198">
        <v>21001</v>
      </c>
      <c r="C32" s="198">
        <v>0</v>
      </c>
      <c r="D32" s="197">
        <f t="shared" si="8"/>
        <v>21001</v>
      </c>
      <c r="E32" s="198">
        <v>2702.42</v>
      </c>
      <c r="F32" s="198">
        <v>2702.42</v>
      </c>
      <c r="G32" s="80">
        <f t="shared" si="9"/>
        <v>18298.580000000002</v>
      </c>
    </row>
    <row r="33" spans="1:7" x14ac:dyDescent="0.25">
      <c r="A33" s="84" t="s">
        <v>309</v>
      </c>
      <c r="B33" s="198">
        <v>10500</v>
      </c>
      <c r="C33" s="198">
        <v>-1440.45</v>
      </c>
      <c r="D33" s="197">
        <f t="shared" si="8"/>
        <v>9059.5499999999993</v>
      </c>
      <c r="E33" s="198">
        <v>580</v>
      </c>
      <c r="F33" s="198">
        <v>580</v>
      </c>
      <c r="G33" s="80">
        <f t="shared" si="9"/>
        <v>8479.5499999999993</v>
      </c>
    </row>
    <row r="34" spans="1:7" x14ac:dyDescent="0.25">
      <c r="A34" s="84" t="s">
        <v>310</v>
      </c>
      <c r="B34" s="198">
        <v>2091.4</v>
      </c>
      <c r="C34" s="198">
        <v>-2091.4</v>
      </c>
      <c r="D34" s="197">
        <f t="shared" si="8"/>
        <v>0</v>
      </c>
      <c r="E34" s="198">
        <v>0</v>
      </c>
      <c r="F34" s="198">
        <v>0</v>
      </c>
      <c r="G34" s="80">
        <f t="shared" si="9"/>
        <v>0</v>
      </c>
    </row>
    <row r="35" spans="1:7" x14ac:dyDescent="0.25">
      <c r="A35" s="84" t="s">
        <v>311</v>
      </c>
      <c r="B35" s="198">
        <v>1900</v>
      </c>
      <c r="C35" s="198">
        <v>-1817.95</v>
      </c>
      <c r="D35" s="197">
        <f t="shared" si="8"/>
        <v>82.049999999999955</v>
      </c>
      <c r="E35" s="198">
        <v>0</v>
      </c>
      <c r="F35" s="198">
        <v>0</v>
      </c>
      <c r="G35" s="80">
        <f t="shared" si="9"/>
        <v>82.049999999999955</v>
      </c>
    </row>
    <row r="36" spans="1:7" x14ac:dyDescent="0.25">
      <c r="A36" s="84" t="s">
        <v>312</v>
      </c>
      <c r="B36" s="198">
        <v>2000</v>
      </c>
      <c r="C36" s="198">
        <v>-182.05</v>
      </c>
      <c r="D36" s="197">
        <f t="shared" si="8"/>
        <v>1817.95</v>
      </c>
      <c r="E36" s="198">
        <v>0</v>
      </c>
      <c r="F36" s="198">
        <v>0</v>
      </c>
      <c r="G36" s="80">
        <f t="shared" si="9"/>
        <v>1817.95</v>
      </c>
    </row>
    <row r="37" spans="1:7" x14ac:dyDescent="0.25">
      <c r="A37" s="84" t="s">
        <v>313</v>
      </c>
      <c r="B37" s="198">
        <v>30666</v>
      </c>
      <c r="C37" s="198">
        <v>0</v>
      </c>
      <c r="D37" s="197">
        <f t="shared" si="8"/>
        <v>30666</v>
      </c>
      <c r="E37" s="198">
        <v>15070</v>
      </c>
      <c r="F37" s="198">
        <v>15070</v>
      </c>
      <c r="G37" s="80">
        <f t="shared" si="9"/>
        <v>15596</v>
      </c>
    </row>
    <row r="38" spans="1:7" x14ac:dyDescent="0.25">
      <c r="A38" s="83" t="s">
        <v>314</v>
      </c>
      <c r="B38" s="80">
        <f>SUM(B39:B47)</f>
        <v>240012</v>
      </c>
      <c r="C38" s="80">
        <f t="shared" ref="C38:G38" si="10">SUM(C39:C47)</f>
        <v>-4284.6000000000004</v>
      </c>
      <c r="D38" s="80">
        <f t="shared" si="10"/>
        <v>235727.4</v>
      </c>
      <c r="E38" s="80">
        <f t="shared" si="10"/>
        <v>113395.21</v>
      </c>
      <c r="F38" s="80">
        <f t="shared" si="10"/>
        <v>113395.21</v>
      </c>
      <c r="G38" s="80">
        <f t="shared" si="10"/>
        <v>122332.18999999999</v>
      </c>
    </row>
    <row r="39" spans="1:7" x14ac:dyDescent="0.25">
      <c r="A39" s="84" t="s">
        <v>315</v>
      </c>
      <c r="B39" s="197"/>
      <c r="C39" s="197"/>
      <c r="D39" s="197">
        <f t="shared" ref="D39:D47" si="11">B39+C39</f>
        <v>0</v>
      </c>
      <c r="E39" s="197"/>
      <c r="F39" s="197"/>
      <c r="G39" s="80">
        <f>D39-E39</f>
        <v>0</v>
      </c>
    </row>
    <row r="40" spans="1:7" x14ac:dyDescent="0.25">
      <c r="A40" s="84" t="s">
        <v>316</v>
      </c>
      <c r="B40" s="197"/>
      <c r="C40" s="197"/>
      <c r="D40" s="197">
        <f t="shared" si="11"/>
        <v>0</v>
      </c>
      <c r="E40" s="197"/>
      <c r="F40" s="197"/>
      <c r="G40" s="80">
        <f t="shared" ref="G40:G47" si="12">D40-E40</f>
        <v>0</v>
      </c>
    </row>
    <row r="41" spans="1:7" x14ac:dyDescent="0.25">
      <c r="A41" s="84" t="s">
        <v>317</v>
      </c>
      <c r="B41" s="198">
        <v>12</v>
      </c>
      <c r="C41" s="198">
        <v>0</v>
      </c>
      <c r="D41" s="197">
        <f t="shared" si="11"/>
        <v>12</v>
      </c>
      <c r="E41" s="198">
        <v>0</v>
      </c>
      <c r="F41" s="198">
        <v>0</v>
      </c>
      <c r="G41" s="80">
        <f t="shared" si="12"/>
        <v>12</v>
      </c>
    </row>
    <row r="42" spans="1:7" x14ac:dyDescent="0.25">
      <c r="A42" s="84" t="s">
        <v>318</v>
      </c>
      <c r="B42" s="198">
        <v>240000</v>
      </c>
      <c r="C42" s="198">
        <v>-4284.6000000000004</v>
      </c>
      <c r="D42" s="197">
        <f t="shared" si="11"/>
        <v>235715.4</v>
      </c>
      <c r="E42" s="198">
        <v>113395.21</v>
      </c>
      <c r="F42" s="198">
        <v>113395.21</v>
      </c>
      <c r="G42" s="80">
        <f t="shared" si="12"/>
        <v>122320.18999999999</v>
      </c>
    </row>
    <row r="43" spans="1:7" x14ac:dyDescent="0.25">
      <c r="A43" s="84" t="s">
        <v>319</v>
      </c>
      <c r="B43" s="197"/>
      <c r="C43" s="197"/>
      <c r="D43" s="197">
        <f t="shared" si="11"/>
        <v>0</v>
      </c>
      <c r="E43" s="197"/>
      <c r="F43" s="197"/>
      <c r="G43" s="80">
        <f t="shared" si="12"/>
        <v>0</v>
      </c>
    </row>
    <row r="44" spans="1:7" x14ac:dyDescent="0.25">
      <c r="A44" s="84" t="s">
        <v>320</v>
      </c>
      <c r="B44" s="197"/>
      <c r="C44" s="197"/>
      <c r="D44" s="197">
        <f t="shared" si="11"/>
        <v>0</v>
      </c>
      <c r="E44" s="197"/>
      <c r="F44" s="197"/>
      <c r="G44" s="80">
        <f t="shared" si="12"/>
        <v>0</v>
      </c>
    </row>
    <row r="45" spans="1:7" x14ac:dyDescent="0.25">
      <c r="A45" s="84" t="s">
        <v>321</v>
      </c>
      <c r="B45" s="197"/>
      <c r="C45" s="197"/>
      <c r="D45" s="197">
        <f t="shared" si="11"/>
        <v>0</v>
      </c>
      <c r="E45" s="197"/>
      <c r="F45" s="197"/>
      <c r="G45" s="80">
        <f t="shared" si="12"/>
        <v>0</v>
      </c>
    </row>
    <row r="46" spans="1:7" x14ac:dyDescent="0.25">
      <c r="A46" s="84" t="s">
        <v>322</v>
      </c>
      <c r="B46" s="197"/>
      <c r="C46" s="197"/>
      <c r="D46" s="197">
        <f t="shared" si="11"/>
        <v>0</v>
      </c>
      <c r="E46" s="197"/>
      <c r="F46" s="197"/>
      <c r="G46" s="80">
        <f t="shared" si="12"/>
        <v>0</v>
      </c>
    </row>
    <row r="47" spans="1:7" x14ac:dyDescent="0.25">
      <c r="A47" s="84" t="s">
        <v>323</v>
      </c>
      <c r="B47" s="197"/>
      <c r="C47" s="197"/>
      <c r="D47" s="197">
        <f t="shared" si="11"/>
        <v>0</v>
      </c>
      <c r="E47" s="197"/>
      <c r="F47" s="197"/>
      <c r="G47" s="80">
        <f t="shared" si="12"/>
        <v>0</v>
      </c>
    </row>
    <row r="48" spans="1:7" x14ac:dyDescent="0.25">
      <c r="A48" s="83" t="s">
        <v>324</v>
      </c>
      <c r="B48" s="80">
        <f>SUM(B49:B57)</f>
        <v>3000</v>
      </c>
      <c r="C48" s="80">
        <f t="shared" ref="C48:G48" si="13">SUM(C49:C57)</f>
        <v>9278.84</v>
      </c>
      <c r="D48" s="80">
        <f t="shared" si="13"/>
        <v>12278.84</v>
      </c>
      <c r="E48" s="80">
        <f t="shared" si="13"/>
        <v>9278.84</v>
      </c>
      <c r="F48" s="80">
        <f t="shared" si="13"/>
        <v>9278.84</v>
      </c>
      <c r="G48" s="80">
        <f t="shared" si="13"/>
        <v>3000</v>
      </c>
    </row>
    <row r="49" spans="1:7" x14ac:dyDescent="0.25">
      <c r="A49" s="84" t="s">
        <v>325</v>
      </c>
      <c r="B49" s="198">
        <v>3000</v>
      </c>
      <c r="C49" s="198">
        <v>0</v>
      </c>
      <c r="D49" s="197">
        <f t="shared" ref="D49:D57" si="14">B49+C49</f>
        <v>3000</v>
      </c>
      <c r="E49" s="198">
        <v>0</v>
      </c>
      <c r="F49" s="198">
        <v>0</v>
      </c>
      <c r="G49" s="80">
        <f>D49-E49</f>
        <v>3000</v>
      </c>
    </row>
    <row r="50" spans="1:7" x14ac:dyDescent="0.25">
      <c r="A50" s="84" t="s">
        <v>326</v>
      </c>
      <c r="B50" s="198">
        <v>0</v>
      </c>
      <c r="C50" s="198">
        <v>9278.84</v>
      </c>
      <c r="D50" s="197">
        <f t="shared" si="14"/>
        <v>9278.84</v>
      </c>
      <c r="E50" s="198">
        <v>9278.84</v>
      </c>
      <c r="F50" s="198">
        <v>9278.84</v>
      </c>
      <c r="G50" s="80">
        <f t="shared" ref="G50:G57" si="15">D50-E50</f>
        <v>0</v>
      </c>
    </row>
    <row r="51" spans="1:7" x14ac:dyDescent="0.25">
      <c r="A51" s="84" t="s">
        <v>327</v>
      </c>
      <c r="B51" s="197"/>
      <c r="C51" s="197"/>
      <c r="D51" s="197">
        <f t="shared" si="14"/>
        <v>0</v>
      </c>
      <c r="E51" s="197"/>
      <c r="F51" s="197"/>
      <c r="G51" s="80">
        <f t="shared" si="15"/>
        <v>0</v>
      </c>
    </row>
    <row r="52" spans="1:7" x14ac:dyDescent="0.25">
      <c r="A52" s="84" t="s">
        <v>328</v>
      </c>
      <c r="B52" s="197"/>
      <c r="C52" s="197"/>
      <c r="D52" s="197">
        <f t="shared" si="14"/>
        <v>0</v>
      </c>
      <c r="E52" s="197"/>
      <c r="F52" s="197"/>
      <c r="G52" s="80">
        <f t="shared" si="15"/>
        <v>0</v>
      </c>
    </row>
    <row r="53" spans="1:7" x14ac:dyDescent="0.25">
      <c r="A53" s="84" t="s">
        <v>329</v>
      </c>
      <c r="B53" s="197"/>
      <c r="C53" s="197"/>
      <c r="D53" s="197">
        <f t="shared" si="14"/>
        <v>0</v>
      </c>
      <c r="E53" s="197"/>
      <c r="F53" s="197"/>
      <c r="G53" s="80">
        <f t="shared" si="15"/>
        <v>0</v>
      </c>
    </row>
    <row r="54" spans="1:7" x14ac:dyDescent="0.25">
      <c r="A54" s="84" t="s">
        <v>330</v>
      </c>
      <c r="B54" s="197"/>
      <c r="C54" s="197"/>
      <c r="D54" s="197">
        <f t="shared" si="14"/>
        <v>0</v>
      </c>
      <c r="E54" s="197"/>
      <c r="F54" s="197"/>
      <c r="G54" s="80">
        <f t="shared" si="15"/>
        <v>0</v>
      </c>
    </row>
    <row r="55" spans="1:7" x14ac:dyDescent="0.25">
      <c r="A55" s="84" t="s">
        <v>331</v>
      </c>
      <c r="B55" s="197"/>
      <c r="C55" s="197"/>
      <c r="D55" s="197">
        <f t="shared" si="14"/>
        <v>0</v>
      </c>
      <c r="E55" s="197"/>
      <c r="F55" s="197"/>
      <c r="G55" s="80">
        <f t="shared" si="15"/>
        <v>0</v>
      </c>
    </row>
    <row r="56" spans="1:7" x14ac:dyDescent="0.25">
      <c r="A56" s="84" t="s">
        <v>332</v>
      </c>
      <c r="B56" s="197"/>
      <c r="C56" s="197"/>
      <c r="D56" s="197">
        <f t="shared" si="14"/>
        <v>0</v>
      </c>
      <c r="E56" s="197"/>
      <c r="F56" s="197"/>
      <c r="G56" s="80">
        <f t="shared" si="15"/>
        <v>0</v>
      </c>
    </row>
    <row r="57" spans="1:7" x14ac:dyDescent="0.25">
      <c r="A57" s="84" t="s">
        <v>333</v>
      </c>
      <c r="B57" s="197"/>
      <c r="C57" s="197"/>
      <c r="D57" s="197">
        <f t="shared" si="14"/>
        <v>0</v>
      </c>
      <c r="E57" s="197"/>
      <c r="F57" s="197"/>
      <c r="G57" s="80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6">SUM(C59:C61)</f>
        <v>0</v>
      </c>
      <c r="D58" s="80">
        <f t="shared" si="16"/>
        <v>0</v>
      </c>
      <c r="E58" s="80">
        <f t="shared" si="16"/>
        <v>0</v>
      </c>
      <c r="F58" s="80">
        <f t="shared" si="16"/>
        <v>0</v>
      </c>
      <c r="G58" s="80">
        <f t="shared" si="16"/>
        <v>0</v>
      </c>
    </row>
    <row r="59" spans="1:7" x14ac:dyDescent="0.25">
      <c r="A59" s="84" t="s">
        <v>335</v>
      </c>
      <c r="B59" s="80"/>
      <c r="C59" s="80"/>
      <c r="D59" s="197">
        <f t="shared" ref="D59:D61" si="17">B59+C59</f>
        <v>0</v>
      </c>
      <c r="E59" s="197"/>
      <c r="F59" s="197"/>
      <c r="G59" s="80">
        <f>D59-E59</f>
        <v>0</v>
      </c>
    </row>
    <row r="60" spans="1:7" x14ac:dyDescent="0.25">
      <c r="A60" s="84" t="s">
        <v>336</v>
      </c>
      <c r="B60" s="80"/>
      <c r="C60" s="80"/>
      <c r="D60" s="197">
        <f t="shared" si="17"/>
        <v>0</v>
      </c>
      <c r="E60" s="197"/>
      <c r="F60" s="197"/>
      <c r="G60" s="80">
        <f t="shared" ref="G60:G61" si="18">D60-E60</f>
        <v>0</v>
      </c>
    </row>
    <row r="61" spans="1:7" x14ac:dyDescent="0.25">
      <c r="A61" s="84" t="s">
        <v>337</v>
      </c>
      <c r="B61" s="80"/>
      <c r="C61" s="80"/>
      <c r="D61" s="197">
        <f t="shared" si="17"/>
        <v>0</v>
      </c>
      <c r="E61" s="197"/>
      <c r="F61" s="197"/>
      <c r="G61" s="80">
        <f t="shared" si="18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20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20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20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20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20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20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20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1">SUM(C72:C74)</f>
        <v>0</v>
      </c>
      <c r="D71" s="80">
        <f t="shared" si="21"/>
        <v>0</v>
      </c>
      <c r="E71" s="80">
        <f t="shared" si="21"/>
        <v>0</v>
      </c>
      <c r="F71" s="80">
        <f t="shared" si="21"/>
        <v>0</v>
      </c>
      <c r="G71" s="80">
        <f t="shared" si="21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2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2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3">SUM(C76:C82)</f>
        <v>0</v>
      </c>
      <c r="D75" s="80">
        <f t="shared" si="23"/>
        <v>0</v>
      </c>
      <c r="E75" s="80">
        <f t="shared" si="23"/>
        <v>0</v>
      </c>
      <c r="F75" s="80">
        <f t="shared" si="23"/>
        <v>0</v>
      </c>
      <c r="G75" s="80">
        <f t="shared" si="23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4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4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4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4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4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4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5">SUM(C85,C93,C103,C113,C123,C133,C137,C146,C150)</f>
        <v>0</v>
      </c>
      <c r="D84" s="79">
        <f t="shared" si="25"/>
        <v>0</v>
      </c>
      <c r="E84" s="79">
        <f t="shared" si="25"/>
        <v>0</v>
      </c>
      <c r="F84" s="79">
        <f t="shared" si="25"/>
        <v>0</v>
      </c>
      <c r="G84" s="79">
        <f t="shared" si="25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6">SUM(C86:C92)</f>
        <v>0</v>
      </c>
      <c r="D85" s="80">
        <f t="shared" si="26"/>
        <v>0</v>
      </c>
      <c r="E85" s="80">
        <f t="shared" si="26"/>
        <v>0</v>
      </c>
      <c r="F85" s="80">
        <f t="shared" si="26"/>
        <v>0</v>
      </c>
      <c r="G85" s="80">
        <f t="shared" si="26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7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7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7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7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7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7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8">SUM(C94:C102)</f>
        <v>0</v>
      </c>
      <c r="D93" s="80">
        <f t="shared" si="28"/>
        <v>0</v>
      </c>
      <c r="E93" s="80">
        <f t="shared" si="28"/>
        <v>0</v>
      </c>
      <c r="F93" s="80">
        <f t="shared" si="28"/>
        <v>0</v>
      </c>
      <c r="G93" s="80">
        <f t="shared" si="28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9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9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9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9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9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9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9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9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0">SUM(D104:D112)</f>
        <v>0</v>
      </c>
      <c r="E103" s="80">
        <f t="shared" si="30"/>
        <v>0</v>
      </c>
      <c r="F103" s="80">
        <f t="shared" si="30"/>
        <v>0</v>
      </c>
      <c r="G103" s="80">
        <f t="shared" si="30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1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1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1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1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1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1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1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1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2">SUM(C114:C122)</f>
        <v>0</v>
      </c>
      <c r="D113" s="80">
        <f t="shared" si="32"/>
        <v>0</v>
      </c>
      <c r="E113" s="80">
        <f t="shared" si="32"/>
        <v>0</v>
      </c>
      <c r="F113" s="80">
        <f t="shared" si="32"/>
        <v>0</v>
      </c>
      <c r="G113" s="80">
        <f t="shared" si="32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3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3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3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3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3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3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3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3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4">SUM(C124:C132)</f>
        <v>0</v>
      </c>
      <c r="D123" s="80">
        <f t="shared" si="34"/>
        <v>0</v>
      </c>
      <c r="E123" s="80">
        <f t="shared" si="34"/>
        <v>0</v>
      </c>
      <c r="F123" s="80">
        <f t="shared" si="34"/>
        <v>0</v>
      </c>
      <c r="G123" s="80">
        <f t="shared" si="34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5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5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5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5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5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5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5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5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6">SUM(C134:C136)</f>
        <v>0</v>
      </c>
      <c r="D133" s="80">
        <f t="shared" si="36"/>
        <v>0</v>
      </c>
      <c r="E133" s="80">
        <f t="shared" si="36"/>
        <v>0</v>
      </c>
      <c r="F133" s="80">
        <f t="shared" si="36"/>
        <v>0</v>
      </c>
      <c r="G133" s="80">
        <f t="shared" si="36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7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7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8">SUM(C138:C142,C144:C145)</f>
        <v>0</v>
      </c>
      <c r="D137" s="80">
        <f t="shared" si="38"/>
        <v>0</v>
      </c>
      <c r="E137" s="80">
        <f t="shared" si="38"/>
        <v>0</v>
      </c>
      <c r="F137" s="80">
        <f t="shared" si="38"/>
        <v>0</v>
      </c>
      <c r="G137" s="80">
        <f t="shared" si="38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9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9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9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9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9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9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9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40">SUM(C147:C149)</f>
        <v>0</v>
      </c>
      <c r="D146" s="80">
        <f t="shared" si="40"/>
        <v>0</v>
      </c>
      <c r="E146" s="80">
        <f t="shared" si="40"/>
        <v>0</v>
      </c>
      <c r="F146" s="80">
        <f t="shared" si="40"/>
        <v>0</v>
      </c>
      <c r="G146" s="80">
        <f t="shared" si="40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1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1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2">SUM(C151:C157)</f>
        <v>0</v>
      </c>
      <c r="D150" s="80">
        <f t="shared" si="42"/>
        <v>0</v>
      </c>
      <c r="E150" s="80">
        <f t="shared" si="42"/>
        <v>0</v>
      </c>
      <c r="F150" s="80">
        <f t="shared" si="42"/>
        <v>0</v>
      </c>
      <c r="G150" s="80">
        <f t="shared" si="42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3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3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3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3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3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1900000</v>
      </c>
      <c r="C159" s="79">
        <f t="shared" ref="C159:G159" si="44">C9+C84</f>
        <v>40200</v>
      </c>
      <c r="D159" s="79">
        <f t="shared" si="44"/>
        <v>1940200.0000000002</v>
      </c>
      <c r="E159" s="79">
        <f t="shared" si="44"/>
        <v>945591.95000000007</v>
      </c>
      <c r="F159" s="79">
        <f t="shared" si="44"/>
        <v>944989.95000000007</v>
      </c>
      <c r="G159" s="79">
        <f t="shared" si="44"/>
        <v>994608.04999999993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1900000</v>
      </c>
      <c r="Q2" s="18">
        <f>'Formato 6 a)'!C9</f>
        <v>40200</v>
      </c>
      <c r="R2" s="18">
        <f>'Formato 6 a)'!D9</f>
        <v>1940200.0000000002</v>
      </c>
      <c r="S2" s="18">
        <f>'Formato 6 a)'!E9</f>
        <v>945591.95000000007</v>
      </c>
      <c r="T2" s="18">
        <f>'Formato 6 a)'!F9</f>
        <v>944989.95000000007</v>
      </c>
      <c r="U2" s="18">
        <f>'Formato 6 a)'!G9</f>
        <v>994608.04999999993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1534829.6</v>
      </c>
      <c r="Q3" s="18">
        <f>'Formato 6 a)'!C10</f>
        <v>0</v>
      </c>
      <c r="R3" s="18">
        <f>'Formato 6 a)'!D10</f>
        <v>1534829.6</v>
      </c>
      <c r="S3" s="18">
        <f>'Formato 6 a)'!E10</f>
        <v>730242.64000000013</v>
      </c>
      <c r="T3" s="18">
        <f>'Formato 6 a)'!F10</f>
        <v>729640.64000000013</v>
      </c>
      <c r="U3" s="18">
        <f>'Formato 6 a)'!G10</f>
        <v>804586.96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929290</v>
      </c>
      <c r="Q4" s="18">
        <f>'Formato 6 a)'!C11</f>
        <v>0</v>
      </c>
      <c r="R4" s="18">
        <f>'Formato 6 a)'!D11</f>
        <v>929290</v>
      </c>
      <c r="S4" s="18">
        <f>'Formato 6 a)'!E11</f>
        <v>463372</v>
      </c>
      <c r="T4" s="18">
        <f>'Formato 6 a)'!F11</f>
        <v>463372</v>
      </c>
      <c r="U4" s="18">
        <f>'Formato 6 a)'!G11</f>
        <v>465918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146730</v>
      </c>
      <c r="Q5" s="18">
        <f>'Formato 6 a)'!C12</f>
        <v>0</v>
      </c>
      <c r="R5" s="18">
        <f>'Formato 6 a)'!D12</f>
        <v>146730</v>
      </c>
      <c r="S5" s="18">
        <f>'Formato 6 a)'!E12</f>
        <v>51255</v>
      </c>
      <c r="T5" s="18">
        <f>'Formato 6 a)'!F12</f>
        <v>51255</v>
      </c>
      <c r="U5" s="18">
        <f>'Formato 6 a)'!G12</f>
        <v>95475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152950</v>
      </c>
      <c r="Q6" s="18">
        <f>'Formato 6 a)'!C13</f>
        <v>-77053.320000000007</v>
      </c>
      <c r="R6" s="18">
        <f>'Formato 6 a)'!D13</f>
        <v>75896.679999999993</v>
      </c>
      <c r="S6" s="18">
        <f>'Formato 6 a)'!E13</f>
        <v>26268.9</v>
      </c>
      <c r="T6" s="18">
        <f>'Formato 6 a)'!F13</f>
        <v>26268.9</v>
      </c>
      <c r="U6" s="18">
        <f>'Formato 6 a)'!G13</f>
        <v>49627.779999999992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96408</v>
      </c>
      <c r="Q7" s="18">
        <f>'Formato 6 a)'!C14</f>
        <v>0</v>
      </c>
      <c r="R7" s="18">
        <f>'Formato 6 a)'!D14</f>
        <v>96408</v>
      </c>
      <c r="S7" s="18">
        <f>'Formato 6 a)'!E14</f>
        <v>12451.04</v>
      </c>
      <c r="T7" s="18">
        <f>'Formato 6 a)'!F14</f>
        <v>11849.04</v>
      </c>
      <c r="U7" s="18">
        <f>'Formato 6 a)'!G14</f>
        <v>83956.959999999992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194451.6</v>
      </c>
      <c r="Q8" s="18">
        <f>'Formato 6 a)'!C15</f>
        <v>92053.32</v>
      </c>
      <c r="R8" s="18">
        <f>'Formato 6 a)'!D15</f>
        <v>286504.92000000004</v>
      </c>
      <c r="S8" s="18">
        <f>'Formato 6 a)'!E15</f>
        <v>176895.7</v>
      </c>
      <c r="T8" s="18">
        <f>'Formato 6 a)'!F15</f>
        <v>176895.7</v>
      </c>
      <c r="U8" s="18">
        <f>'Formato 6 a)'!G15</f>
        <v>109609.22000000003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15000</v>
      </c>
      <c r="Q9" s="18">
        <f>'Formato 6 a)'!C16</f>
        <v>-15000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49000</v>
      </c>
      <c r="Q11" s="18">
        <f>'Formato 6 a)'!C18</f>
        <v>40737.61</v>
      </c>
      <c r="R11" s="18">
        <f>'Formato 6 a)'!D18</f>
        <v>89737.61</v>
      </c>
      <c r="S11" s="18">
        <f>'Formato 6 a)'!E18</f>
        <v>73472.84</v>
      </c>
      <c r="T11" s="18">
        <f>'Formato 6 a)'!F18</f>
        <v>73472.84</v>
      </c>
      <c r="U11" s="18">
        <f>'Formato 6 a)'!G18</f>
        <v>16264.770000000004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5500</v>
      </c>
      <c r="Q12" s="18">
        <f>'Formato 6 a)'!C19</f>
        <v>-502.01</v>
      </c>
      <c r="R12" s="18">
        <f>'Formato 6 a)'!D19</f>
        <v>4997.99</v>
      </c>
      <c r="S12" s="18">
        <f>'Formato 6 a)'!E19</f>
        <v>2027.99</v>
      </c>
      <c r="T12" s="18">
        <f>'Formato 6 a)'!F19</f>
        <v>2027.99</v>
      </c>
      <c r="U12" s="18">
        <f>'Formato 6 a)'!G19</f>
        <v>2970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13500</v>
      </c>
      <c r="Q17" s="18">
        <f>'Formato 6 a)'!C24</f>
        <v>0</v>
      </c>
      <c r="R17" s="18">
        <f>'Formato 6 a)'!D24</f>
        <v>13500</v>
      </c>
      <c r="S17" s="18">
        <f>'Formato 6 a)'!E24</f>
        <v>11618.2</v>
      </c>
      <c r="T17" s="18">
        <f>'Formato 6 a)'!F24</f>
        <v>11618.2</v>
      </c>
      <c r="U17" s="18">
        <f>'Formato 6 a)'!G24</f>
        <v>1881.7999999999993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22000</v>
      </c>
      <c r="Q18" s="18">
        <f>'Formato 6 a)'!C25</f>
        <v>42537.61</v>
      </c>
      <c r="R18" s="18">
        <f>'Formato 6 a)'!D25</f>
        <v>64537.61</v>
      </c>
      <c r="S18" s="18">
        <f>'Formato 6 a)'!E25</f>
        <v>56415.45</v>
      </c>
      <c r="T18" s="18">
        <f>'Formato 6 a)'!F25</f>
        <v>56415.45</v>
      </c>
      <c r="U18" s="18">
        <f>'Formato 6 a)'!G25</f>
        <v>8122.1600000000035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8000</v>
      </c>
      <c r="Q20" s="18">
        <f>'Formato 6 a)'!C27</f>
        <v>-1297.99</v>
      </c>
      <c r="R20" s="18">
        <f>'Formato 6 a)'!D27</f>
        <v>6702.01</v>
      </c>
      <c r="S20" s="18">
        <f>'Formato 6 a)'!E27</f>
        <v>3411.2</v>
      </c>
      <c r="T20" s="18">
        <f>'Formato 6 a)'!F27</f>
        <v>3411.2</v>
      </c>
      <c r="U20" s="18">
        <f>'Formato 6 a)'!G27</f>
        <v>3290.8100000000004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73158.399999999994</v>
      </c>
      <c r="Q21" s="18">
        <f>'Formato 6 a)'!C28</f>
        <v>-5531.85</v>
      </c>
      <c r="R21" s="18">
        <f>'Formato 6 a)'!D28</f>
        <v>67626.55</v>
      </c>
      <c r="S21" s="18">
        <f>'Formato 6 a)'!E28</f>
        <v>19202.419999999998</v>
      </c>
      <c r="T21" s="18">
        <f>'Formato 6 a)'!F28</f>
        <v>19202.419999999998</v>
      </c>
      <c r="U21" s="18">
        <f>'Formato 6 a)'!G28</f>
        <v>48424.13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5000</v>
      </c>
      <c r="Q24" s="18">
        <f>'Formato 6 a)'!C31</f>
        <v>0</v>
      </c>
      <c r="R24" s="18">
        <f>'Formato 6 a)'!D31</f>
        <v>5000</v>
      </c>
      <c r="S24" s="18">
        <f>'Formato 6 a)'!E31</f>
        <v>850</v>
      </c>
      <c r="T24" s="18">
        <f>'Formato 6 a)'!F31</f>
        <v>850</v>
      </c>
      <c r="U24" s="18">
        <f>'Formato 6 a)'!G31</f>
        <v>4150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21001</v>
      </c>
      <c r="Q25" s="18">
        <f>'Formato 6 a)'!C32</f>
        <v>0</v>
      </c>
      <c r="R25" s="18">
        <f>'Formato 6 a)'!D32</f>
        <v>21001</v>
      </c>
      <c r="S25" s="18">
        <f>'Formato 6 a)'!E32</f>
        <v>2702.42</v>
      </c>
      <c r="T25" s="18">
        <f>'Formato 6 a)'!F32</f>
        <v>2702.42</v>
      </c>
      <c r="U25" s="18">
        <f>'Formato 6 a)'!G32</f>
        <v>18298.580000000002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10500</v>
      </c>
      <c r="Q26" s="18">
        <f>'Formato 6 a)'!C33</f>
        <v>-1440.45</v>
      </c>
      <c r="R26" s="18">
        <f>'Formato 6 a)'!D33</f>
        <v>9059.5499999999993</v>
      </c>
      <c r="S26" s="18">
        <f>'Formato 6 a)'!E33</f>
        <v>580</v>
      </c>
      <c r="T26" s="18">
        <f>'Formato 6 a)'!F33</f>
        <v>580</v>
      </c>
      <c r="U26" s="18">
        <f>'Formato 6 a)'!G33</f>
        <v>8479.5499999999993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2091.4</v>
      </c>
      <c r="Q27" s="18">
        <f>'Formato 6 a)'!C34</f>
        <v>-2091.4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1900</v>
      </c>
      <c r="Q28" s="18">
        <f>'Formato 6 a)'!C35</f>
        <v>-1817.95</v>
      </c>
      <c r="R28" s="18">
        <f>'Formato 6 a)'!D35</f>
        <v>82.049999999999955</v>
      </c>
      <c r="S28" s="18">
        <f>'Formato 6 a)'!E35</f>
        <v>0</v>
      </c>
      <c r="T28" s="18">
        <f>'Formato 6 a)'!F35</f>
        <v>0</v>
      </c>
      <c r="U28" s="18">
        <f>'Formato 6 a)'!G35</f>
        <v>82.049999999999955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2000</v>
      </c>
      <c r="Q29" s="18">
        <f>'Formato 6 a)'!C36</f>
        <v>-182.05</v>
      </c>
      <c r="R29" s="18">
        <f>'Formato 6 a)'!D36</f>
        <v>1817.95</v>
      </c>
      <c r="S29" s="18">
        <f>'Formato 6 a)'!E36</f>
        <v>0</v>
      </c>
      <c r="T29" s="18">
        <f>'Formato 6 a)'!F36</f>
        <v>0</v>
      </c>
      <c r="U29" s="18">
        <f>'Formato 6 a)'!G36</f>
        <v>1817.95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30666</v>
      </c>
      <c r="Q30" s="18">
        <f>'Formato 6 a)'!C37</f>
        <v>0</v>
      </c>
      <c r="R30" s="18">
        <f>'Formato 6 a)'!D37</f>
        <v>30666</v>
      </c>
      <c r="S30" s="18">
        <f>'Formato 6 a)'!E37</f>
        <v>15070</v>
      </c>
      <c r="T30" s="18">
        <f>'Formato 6 a)'!F37</f>
        <v>15070</v>
      </c>
      <c r="U30" s="18">
        <f>'Formato 6 a)'!G37</f>
        <v>15596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240012</v>
      </c>
      <c r="Q31" s="18">
        <f>'Formato 6 a)'!C38</f>
        <v>-4284.6000000000004</v>
      </c>
      <c r="R31" s="18">
        <f>'Formato 6 a)'!D38</f>
        <v>235727.4</v>
      </c>
      <c r="S31" s="18">
        <f>'Formato 6 a)'!E38</f>
        <v>113395.21</v>
      </c>
      <c r="T31" s="18">
        <f>'Formato 6 a)'!F38</f>
        <v>113395.21</v>
      </c>
      <c r="U31" s="18">
        <f>'Formato 6 a)'!G38</f>
        <v>122332.18999999999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12</v>
      </c>
      <c r="Q34" s="18">
        <f>'Formato 6 a)'!C41</f>
        <v>0</v>
      </c>
      <c r="R34" s="18">
        <f>'Formato 6 a)'!D41</f>
        <v>12</v>
      </c>
      <c r="S34" s="18">
        <f>'Formato 6 a)'!E41</f>
        <v>0</v>
      </c>
      <c r="T34" s="18">
        <f>'Formato 6 a)'!F41</f>
        <v>0</v>
      </c>
      <c r="U34" s="18">
        <f>'Formato 6 a)'!G41</f>
        <v>12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240000</v>
      </c>
      <c r="Q35" s="18">
        <f>'Formato 6 a)'!C42</f>
        <v>-4284.6000000000004</v>
      </c>
      <c r="R35" s="18">
        <f>'Formato 6 a)'!D42</f>
        <v>235715.4</v>
      </c>
      <c r="S35" s="18">
        <f>'Formato 6 a)'!E42</f>
        <v>113395.21</v>
      </c>
      <c r="T35" s="18">
        <f>'Formato 6 a)'!F42</f>
        <v>113395.21</v>
      </c>
      <c r="U35" s="18">
        <f>'Formato 6 a)'!G42</f>
        <v>122320.18999999999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3000</v>
      </c>
      <c r="Q41" s="18">
        <f>'Formato 6 a)'!C48</f>
        <v>9278.84</v>
      </c>
      <c r="R41" s="18">
        <f>'Formato 6 a)'!D48</f>
        <v>12278.84</v>
      </c>
      <c r="S41" s="18">
        <f>'Formato 6 a)'!E48</f>
        <v>9278.84</v>
      </c>
      <c r="T41" s="18">
        <f>'Formato 6 a)'!F48</f>
        <v>9278.84</v>
      </c>
      <c r="U41" s="18">
        <f>'Formato 6 a)'!G48</f>
        <v>3000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3000</v>
      </c>
      <c r="Q42" s="18">
        <f>'Formato 6 a)'!C49</f>
        <v>0</v>
      </c>
      <c r="R42" s="18">
        <f>'Formato 6 a)'!D49</f>
        <v>3000</v>
      </c>
      <c r="S42" s="18">
        <f>'Formato 6 a)'!E49</f>
        <v>0</v>
      </c>
      <c r="T42" s="18">
        <f>'Formato 6 a)'!F49</f>
        <v>0</v>
      </c>
      <c r="U42" s="18">
        <f>'Formato 6 a)'!G49</f>
        <v>3000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9278.84</v>
      </c>
      <c r="R43" s="18">
        <f>'Formato 6 a)'!D50</f>
        <v>9278.84</v>
      </c>
      <c r="S43" s="18">
        <f>'Formato 6 a)'!E50</f>
        <v>9278.84</v>
      </c>
      <c r="T43" s="18">
        <f>'Formato 6 a)'!F50</f>
        <v>9278.84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1900000</v>
      </c>
      <c r="Q150">
        <f>'Formato 6 a)'!C159</f>
        <v>40200</v>
      </c>
      <c r="R150">
        <f>'Formato 6 a)'!D159</f>
        <v>1940200.0000000002</v>
      </c>
      <c r="S150">
        <f>'Formato 6 a)'!E159</f>
        <v>945591.95000000007</v>
      </c>
      <c r="T150">
        <f>'Formato 6 a)'!F159</f>
        <v>944989.95000000007</v>
      </c>
      <c r="U150">
        <f>'Formato 6 a)'!G159</f>
        <v>994608.04999999993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B7" zoomScale="70" zoomScaleNormal="70" workbookViewId="0">
      <selection activeCell="D20" sqref="D20:F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COMISIÓN MUNICIPAL DEL DEPORTE,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x14ac:dyDescent="0.2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25">
      <c r="A9" s="52" t="s">
        <v>440</v>
      </c>
      <c r="B9" s="59">
        <f>SUM(B10:GASTO_NE_FIN_01)</f>
        <v>1900000</v>
      </c>
      <c r="C9" s="59">
        <f>SUM(C10:GASTO_NE_FIN_02)</f>
        <v>40200</v>
      </c>
      <c r="D9" s="59">
        <f>SUM(D10:GASTO_NE_FIN_03)</f>
        <v>1940200</v>
      </c>
      <c r="E9" s="59">
        <f>SUM(E10:GASTO_NE_FIN_04)</f>
        <v>945591.95</v>
      </c>
      <c r="F9" s="59">
        <f>SUM(F10:GASTO_NE_FIN_05)</f>
        <v>944989.95</v>
      </c>
      <c r="G9" s="59">
        <f>SUM(G10:GASTO_NE_FIN_06)</f>
        <v>994608.05</v>
      </c>
    </row>
    <row r="10" spans="1:7" s="24" customFormat="1" x14ac:dyDescent="0.25">
      <c r="A10" s="199">
        <v>3112</v>
      </c>
      <c r="B10" s="195">
        <v>1900000</v>
      </c>
      <c r="C10" s="195">
        <v>0</v>
      </c>
      <c r="D10" s="196">
        <f>B10+C10</f>
        <v>1900000</v>
      </c>
      <c r="E10" s="195">
        <v>945591.95</v>
      </c>
      <c r="F10" s="195">
        <v>944989.95</v>
      </c>
      <c r="G10" s="77">
        <f>D10-E10</f>
        <v>954408.05</v>
      </c>
    </row>
    <row r="11" spans="1:7" s="24" customFormat="1" x14ac:dyDescent="0.25">
      <c r="A11" s="199">
        <v>3112</v>
      </c>
      <c r="B11" s="195">
        <v>0</v>
      </c>
      <c r="C11" s="195">
        <v>40200</v>
      </c>
      <c r="D11" s="196">
        <f t="shared" ref="D11:D17" si="0">B11+C11</f>
        <v>40200</v>
      </c>
      <c r="E11" s="195">
        <v>0</v>
      </c>
      <c r="F11" s="195">
        <v>0</v>
      </c>
      <c r="G11" s="77">
        <f t="shared" ref="G11:G17" si="1">D11-E11</f>
        <v>40200</v>
      </c>
    </row>
    <row r="12" spans="1:7" s="24" customFormat="1" x14ac:dyDescent="0.25">
      <c r="A12" s="144" t="s">
        <v>434</v>
      </c>
      <c r="B12" s="60"/>
      <c r="C12" s="60"/>
      <c r="D12" s="196">
        <f t="shared" si="0"/>
        <v>0</v>
      </c>
      <c r="E12" s="196"/>
      <c r="F12" s="196"/>
      <c r="G12" s="77">
        <f t="shared" si="1"/>
        <v>0</v>
      </c>
    </row>
    <row r="13" spans="1:7" s="24" customFormat="1" x14ac:dyDescent="0.25">
      <c r="A13" s="144" t="s">
        <v>435</v>
      </c>
      <c r="B13" s="60"/>
      <c r="C13" s="60"/>
      <c r="D13" s="196">
        <f t="shared" si="0"/>
        <v>0</v>
      </c>
      <c r="E13" s="196"/>
      <c r="F13" s="196"/>
      <c r="G13" s="77">
        <f t="shared" si="1"/>
        <v>0</v>
      </c>
    </row>
    <row r="14" spans="1:7" s="24" customFormat="1" x14ac:dyDescent="0.25">
      <c r="A14" s="144" t="s">
        <v>436</v>
      </c>
      <c r="B14" s="60"/>
      <c r="C14" s="60"/>
      <c r="D14" s="196">
        <f t="shared" si="0"/>
        <v>0</v>
      </c>
      <c r="E14" s="196"/>
      <c r="F14" s="196"/>
      <c r="G14" s="77">
        <f t="shared" si="1"/>
        <v>0</v>
      </c>
    </row>
    <row r="15" spans="1:7" s="24" customFormat="1" x14ac:dyDescent="0.25">
      <c r="A15" s="144" t="s">
        <v>437</v>
      </c>
      <c r="B15" s="60"/>
      <c r="C15" s="60"/>
      <c r="D15" s="196">
        <f t="shared" si="0"/>
        <v>0</v>
      </c>
      <c r="E15" s="196"/>
      <c r="F15" s="196"/>
      <c r="G15" s="77">
        <f t="shared" si="1"/>
        <v>0</v>
      </c>
    </row>
    <row r="16" spans="1:7" s="24" customFormat="1" x14ac:dyDescent="0.25">
      <c r="A16" s="144" t="s">
        <v>438</v>
      </c>
      <c r="B16" s="60"/>
      <c r="C16" s="60"/>
      <c r="D16" s="196">
        <f t="shared" si="0"/>
        <v>0</v>
      </c>
      <c r="E16" s="196"/>
      <c r="F16" s="196"/>
      <c r="G16" s="77">
        <f t="shared" si="1"/>
        <v>0</v>
      </c>
    </row>
    <row r="17" spans="1:7" s="24" customFormat="1" x14ac:dyDescent="0.25">
      <c r="A17" s="144" t="s">
        <v>439</v>
      </c>
      <c r="B17" s="60"/>
      <c r="C17" s="60"/>
      <c r="D17" s="196">
        <f t="shared" si="0"/>
        <v>0</v>
      </c>
      <c r="E17" s="196"/>
      <c r="F17" s="196"/>
      <c r="G17" s="77">
        <f t="shared" si="1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2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2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2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2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2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2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2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1900000</v>
      </c>
      <c r="C29" s="61">
        <f>GASTO_NE_T2+GASTO_E_T2</f>
        <v>40200</v>
      </c>
      <c r="D29" s="61">
        <f>GASTO_NE_T3+GASTO_E_T3</f>
        <v>1940200</v>
      </c>
      <c r="E29" s="61">
        <f>GASTO_NE_T4+GASTO_E_T4</f>
        <v>945591.95</v>
      </c>
      <c r="F29" s="61">
        <f>GASTO_NE_T5+GASTO_E_T5</f>
        <v>944989.95</v>
      </c>
      <c r="G29" s="61">
        <f>GASTO_NE_T6+GASTO_E_T6</f>
        <v>994608.05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1900000</v>
      </c>
      <c r="Q2" s="18">
        <f>GASTO_NE_T2</f>
        <v>40200</v>
      </c>
      <c r="R2" s="18">
        <f>GASTO_NE_T3</f>
        <v>1940200</v>
      </c>
      <c r="S2" s="18">
        <f>GASTO_NE_T4</f>
        <v>945591.95</v>
      </c>
      <c r="T2" s="18">
        <f>GASTO_NE_T5</f>
        <v>944989.95</v>
      </c>
      <c r="U2" s="18">
        <f>GASTO_NE_T6</f>
        <v>994608.05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1900000</v>
      </c>
      <c r="Q4" s="18">
        <f>TOTAL_E_T2</f>
        <v>40200</v>
      </c>
      <c r="R4" s="18">
        <f>TOTAL_E_T3</f>
        <v>1940200</v>
      </c>
      <c r="S4" s="18">
        <f>TOTAL_E_T4</f>
        <v>945591.95</v>
      </c>
      <c r="T4" s="18">
        <f>TOTAL_E_T5</f>
        <v>944989.95</v>
      </c>
      <c r="U4" s="18">
        <f>TOTAL_E_T6</f>
        <v>994608.05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60" zoomScaleNormal="60" workbookViewId="0">
      <selection activeCell="E72" sqref="E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COMISIÓN MUNICIPAL DEL DEPORTE,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1900000</v>
      </c>
      <c r="C9" s="70">
        <f t="shared" ref="C9:G9" si="0">SUM(C10,C19,C27,C37)</f>
        <v>40200</v>
      </c>
      <c r="D9" s="70">
        <f t="shared" si="0"/>
        <v>1940200</v>
      </c>
      <c r="E9" s="70">
        <f t="shared" si="0"/>
        <v>945591.95</v>
      </c>
      <c r="F9" s="70">
        <f t="shared" si="0"/>
        <v>944989.95</v>
      </c>
      <c r="G9" s="70">
        <f t="shared" si="0"/>
        <v>994608.05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1900000</v>
      </c>
      <c r="C19" s="71">
        <f t="shared" ref="C19:F19" si="3">SUM(C20:C26)</f>
        <v>40200</v>
      </c>
      <c r="D19" s="71">
        <f t="shared" si="3"/>
        <v>1940200</v>
      </c>
      <c r="E19" s="71">
        <f t="shared" si="3"/>
        <v>945591.95</v>
      </c>
      <c r="F19" s="71">
        <f t="shared" si="3"/>
        <v>944989.95</v>
      </c>
      <c r="G19" s="71">
        <f>SUM(G20:G26)</f>
        <v>994608.05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200">
        <v>1900000</v>
      </c>
      <c r="C23" s="200">
        <v>40200</v>
      </c>
      <c r="D23" s="201">
        <f t="shared" ref="D23" si="5">B23+C23</f>
        <v>1940200</v>
      </c>
      <c r="E23" s="200">
        <v>945591.95</v>
      </c>
      <c r="F23" s="200">
        <v>944989.95</v>
      </c>
      <c r="G23" s="72">
        <f t="shared" si="4"/>
        <v>994608.05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6">SUM(C28:C36)</f>
        <v>0</v>
      </c>
      <c r="D27" s="71">
        <f t="shared" si="6"/>
        <v>0</v>
      </c>
      <c r="E27" s="71">
        <f t="shared" si="6"/>
        <v>0</v>
      </c>
      <c r="F27" s="71">
        <f t="shared" si="6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7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7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7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7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7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7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7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7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8">SUM(C38:C41)</f>
        <v>0</v>
      </c>
      <c r="D37" s="71">
        <f t="shared" si="8"/>
        <v>0</v>
      </c>
      <c r="E37" s="71">
        <f t="shared" si="8"/>
        <v>0</v>
      </c>
      <c r="F37" s="71">
        <f t="shared" si="8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9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9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9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0">SUM(C44,C53,C61,C71)</f>
        <v>0</v>
      </c>
      <c r="D43" s="73">
        <f t="shared" si="10"/>
        <v>0</v>
      </c>
      <c r="E43" s="73">
        <f t="shared" si="10"/>
        <v>0</v>
      </c>
      <c r="F43" s="73">
        <f t="shared" si="10"/>
        <v>0</v>
      </c>
      <c r="G43" s="73">
        <f t="shared" si="10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1">SUM(C45:C52)</f>
        <v>0</v>
      </c>
      <c r="D44" s="72">
        <f t="shared" si="11"/>
        <v>0</v>
      </c>
      <c r="E44" s="72">
        <f t="shared" si="11"/>
        <v>0</v>
      </c>
      <c r="F44" s="72">
        <f t="shared" si="11"/>
        <v>0</v>
      </c>
      <c r="G44" s="72">
        <f t="shared" si="11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2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2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2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2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2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2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2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3">SUM(C54:C60)</f>
        <v>0</v>
      </c>
      <c r="D53" s="71">
        <f t="shared" si="13"/>
        <v>0</v>
      </c>
      <c r="E53" s="71">
        <f t="shared" si="13"/>
        <v>0</v>
      </c>
      <c r="F53" s="71">
        <f t="shared" si="13"/>
        <v>0</v>
      </c>
      <c r="G53" s="71">
        <f t="shared" si="13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4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4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4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4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4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4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5">SUM(C62:C70)</f>
        <v>0</v>
      </c>
      <c r="D61" s="71">
        <f t="shared" si="15"/>
        <v>0</v>
      </c>
      <c r="E61" s="71">
        <f t="shared" si="15"/>
        <v>0</v>
      </c>
      <c r="F61" s="71">
        <f t="shared" si="15"/>
        <v>0</v>
      </c>
      <c r="G61" s="71">
        <f t="shared" si="15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6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6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6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6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6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6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6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6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7">SUM(C72:C75)</f>
        <v>0</v>
      </c>
      <c r="D71" s="74">
        <f t="shared" si="17"/>
        <v>0</v>
      </c>
      <c r="E71" s="74">
        <f t="shared" si="17"/>
        <v>0</v>
      </c>
      <c r="F71" s="74">
        <f t="shared" si="17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8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8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8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1900000</v>
      </c>
      <c r="C77" s="73">
        <f t="shared" ref="C77:F77" si="19">C43+C9</f>
        <v>40200</v>
      </c>
      <c r="D77" s="73">
        <f t="shared" si="19"/>
        <v>1940200</v>
      </c>
      <c r="E77" s="73">
        <f t="shared" si="19"/>
        <v>945591.95</v>
      </c>
      <c r="F77" s="73">
        <f t="shared" si="19"/>
        <v>944989.95</v>
      </c>
      <c r="G77" s="73">
        <f>G43+G9</f>
        <v>994608.05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1900000</v>
      </c>
      <c r="Q2" s="18">
        <f>'Formato 6 c)'!C9</f>
        <v>40200</v>
      </c>
      <c r="R2" s="18">
        <f>'Formato 6 c)'!D9</f>
        <v>1940200</v>
      </c>
      <c r="S2" s="18">
        <f>'Formato 6 c)'!E9</f>
        <v>945591.95</v>
      </c>
      <c r="T2" s="18">
        <f>'Formato 6 c)'!F9</f>
        <v>944989.95</v>
      </c>
      <c r="U2" s="18">
        <f>'Formato 6 c)'!G9</f>
        <v>994608.05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1900000</v>
      </c>
      <c r="Q12" s="18">
        <f>'Formato 6 c)'!C19</f>
        <v>40200</v>
      </c>
      <c r="R12" s="18">
        <f>'Formato 6 c)'!D19</f>
        <v>1940200</v>
      </c>
      <c r="S12" s="18">
        <f>'Formato 6 c)'!E19</f>
        <v>945591.95</v>
      </c>
      <c r="T12" s="18">
        <f>'Formato 6 c)'!F19</f>
        <v>944989.95</v>
      </c>
      <c r="U12" s="18">
        <f>'Formato 6 c)'!G19</f>
        <v>994608.05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1900000</v>
      </c>
      <c r="Q16" s="18">
        <f>'Formato 6 c)'!C23</f>
        <v>40200</v>
      </c>
      <c r="R16" s="18">
        <f>'Formato 6 c)'!D23</f>
        <v>1940200</v>
      </c>
      <c r="S16" s="18">
        <f>'Formato 6 c)'!E23</f>
        <v>945591.95</v>
      </c>
      <c r="T16" s="18">
        <f>'Formato 6 c)'!F23</f>
        <v>944989.95</v>
      </c>
      <c r="U16" s="18">
        <f>'Formato 6 c)'!G23</f>
        <v>994608.05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1900000</v>
      </c>
      <c r="Q68" s="18">
        <f>'Formato 6 c)'!C77</f>
        <v>40200</v>
      </c>
      <c r="R68" s="18">
        <f>'Formato 6 c)'!D77</f>
        <v>1940200</v>
      </c>
      <c r="S68" s="18">
        <f>'Formato 6 c)'!E77</f>
        <v>945591.95</v>
      </c>
      <c r="T68" s="18">
        <f>'Formato 6 c)'!F77</f>
        <v>944989.95</v>
      </c>
      <c r="U68" s="18">
        <f>'Formato 6 c)'!G77</f>
        <v>994608.05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COMISIÓN MUNICIPAL DEL DEPORTE, Gobierno del Estado de Guanajuato</v>
      </c>
    </row>
    <row r="7" spans="2:3" ht="14.25" x14ac:dyDescent="0.45">
      <c r="C7" t="str">
        <f>CONCATENATE(ENTE_PUBLICO," (a)")</f>
        <v>COMISIÓN MUNICIPAL DEL DEPORTE,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Dolores Hidalgo Cuna de la Independencia Nacional,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2022 (m = g – l)</v>
      </c>
    </row>
    <row r="20" spans="4:9" ht="60" x14ac:dyDescent="0.2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x14ac:dyDescent="0.2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50" zoomScaleNormal="50" workbookViewId="0">
      <selection activeCell="E29" sqref="E29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COMISIÓN MUNICIPAL DEL DEPORTE,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x14ac:dyDescent="0.2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x14ac:dyDescent="0.2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25">
      <c r="A9" s="52" t="s">
        <v>400</v>
      </c>
      <c r="B9" s="66">
        <f>SUM(B10,B11,B12,B15,B16,B19)</f>
        <v>1534829.6</v>
      </c>
      <c r="C9" s="66">
        <f t="shared" ref="C9:F9" si="0">SUM(C10,C11,C12,C15,C16,C19)</f>
        <v>0</v>
      </c>
      <c r="D9" s="66">
        <f t="shared" si="0"/>
        <v>1534829.6</v>
      </c>
      <c r="E9" s="66">
        <f t="shared" si="0"/>
        <v>730242.64</v>
      </c>
      <c r="F9" s="66">
        <f t="shared" si="0"/>
        <v>729640.64</v>
      </c>
      <c r="G9" s="66">
        <f>SUM(G10,G11,G12,G15,G16,G19)</f>
        <v>804586.96000000008</v>
      </c>
    </row>
    <row r="10" spans="1:7" x14ac:dyDescent="0.25">
      <c r="A10" s="53" t="s">
        <v>401</v>
      </c>
      <c r="B10" s="202">
        <v>1534829.6</v>
      </c>
      <c r="C10" s="202">
        <v>0</v>
      </c>
      <c r="D10" s="203">
        <f>B10+C10</f>
        <v>1534829.6</v>
      </c>
      <c r="E10" s="202">
        <v>730242.64</v>
      </c>
      <c r="F10" s="202">
        <v>729640.64</v>
      </c>
      <c r="G10" s="67">
        <f>D10-E10</f>
        <v>804586.96000000008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1534829.6</v>
      </c>
      <c r="C33" s="66">
        <f t="shared" ref="C33:G33" si="9">C21+C9</f>
        <v>0</v>
      </c>
      <c r="D33" s="66">
        <f t="shared" si="9"/>
        <v>1534829.6</v>
      </c>
      <c r="E33" s="66">
        <f t="shared" si="9"/>
        <v>730242.64</v>
      </c>
      <c r="F33" s="66">
        <f t="shared" si="9"/>
        <v>729640.64</v>
      </c>
      <c r="G33" s="66">
        <f t="shared" si="9"/>
        <v>804586.96000000008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1534829.6</v>
      </c>
      <c r="Q2" s="18">
        <f>'Formato 6 d)'!C9</f>
        <v>0</v>
      </c>
      <c r="R2" s="18">
        <f>'Formato 6 d)'!D9</f>
        <v>1534829.6</v>
      </c>
      <c r="S2" s="18">
        <f>'Formato 6 d)'!E9</f>
        <v>730242.64</v>
      </c>
      <c r="T2" s="18">
        <f>'Formato 6 d)'!F9</f>
        <v>729640.64</v>
      </c>
      <c r="U2" s="18">
        <f>'Formato 6 d)'!G9</f>
        <v>804586.96000000008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1534829.6</v>
      </c>
      <c r="Q3" s="18">
        <f>'Formato 6 d)'!C10</f>
        <v>0</v>
      </c>
      <c r="R3" s="18">
        <f>'Formato 6 d)'!D10</f>
        <v>1534829.6</v>
      </c>
      <c r="S3" s="18">
        <f>'Formato 6 d)'!E10</f>
        <v>730242.64</v>
      </c>
      <c r="T3" s="18">
        <f>'Formato 6 d)'!F10</f>
        <v>729640.64</v>
      </c>
      <c r="U3" s="18">
        <f>'Formato 6 d)'!G10</f>
        <v>804586.96000000008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1534829.6</v>
      </c>
      <c r="Q24" s="18">
        <f>'Formato 6 d)'!C33</f>
        <v>0</v>
      </c>
      <c r="R24" s="18">
        <f>'Formato 6 d)'!D33</f>
        <v>1534829.6</v>
      </c>
      <c r="S24" s="18">
        <f>'Formato 6 d)'!E33</f>
        <v>730242.64</v>
      </c>
      <c r="T24" s="18">
        <f>'Formato 6 d)'!F33</f>
        <v>729640.64</v>
      </c>
      <c r="U24" s="18">
        <f>'Formato 6 d)'!G33</f>
        <v>804586.96000000008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Dolores Hidalgo Cuna de la Independencia Nacional,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1995000</v>
      </c>
      <c r="C8" s="59">
        <f t="shared" ref="C8:G8" si="0">SUM(C9:C20)</f>
        <v>2094750</v>
      </c>
      <c r="D8" s="59">
        <f t="shared" si="0"/>
        <v>2199487.5</v>
      </c>
      <c r="E8" s="59">
        <f t="shared" si="0"/>
        <v>2309461.875</v>
      </c>
      <c r="F8" s="59">
        <f t="shared" si="0"/>
        <v>2424934.96875</v>
      </c>
      <c r="G8" s="59">
        <f t="shared" si="0"/>
        <v>2546181.7171875001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>
        <f>1900000*1.05</f>
        <v>1995000</v>
      </c>
      <c r="C18" s="60">
        <f>+B18*1.05</f>
        <v>2094750</v>
      </c>
      <c r="D18" s="60">
        <f t="shared" ref="D18:G18" si="1">+C18*1.05</f>
        <v>2199487.5</v>
      </c>
      <c r="E18" s="60">
        <f t="shared" si="1"/>
        <v>2309461.875</v>
      </c>
      <c r="F18" s="60">
        <f t="shared" si="1"/>
        <v>2424934.96875</v>
      </c>
      <c r="G18" s="60">
        <f t="shared" si="1"/>
        <v>2546181.7171875001</v>
      </c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2">SUM(C23:C27)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3">C30</f>
        <v>0</v>
      </c>
      <c r="D29" s="61">
        <f t="shared" si="3"/>
        <v>0</v>
      </c>
      <c r="E29" s="61">
        <f t="shared" si="3"/>
        <v>0</v>
      </c>
      <c r="F29" s="61">
        <f t="shared" si="3"/>
        <v>0</v>
      </c>
      <c r="G29" s="61">
        <f t="shared" si="3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1995000</v>
      </c>
      <c r="C32" s="61">
        <f t="shared" ref="C32:F32" si="4">C29+C22+C8</f>
        <v>2094750</v>
      </c>
      <c r="D32" s="61">
        <f t="shared" si="4"/>
        <v>2199487.5</v>
      </c>
      <c r="E32" s="61">
        <f t="shared" si="4"/>
        <v>2309461.875</v>
      </c>
      <c r="F32" s="61">
        <f t="shared" si="4"/>
        <v>2424934.96875</v>
      </c>
      <c r="G32" s="61">
        <f>G29+G22+G8</f>
        <v>2546181.7171875001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5">C36+C35</f>
        <v>0</v>
      </c>
      <c r="D37" s="61">
        <f t="shared" si="5"/>
        <v>0</v>
      </c>
      <c r="E37" s="61">
        <f t="shared" si="5"/>
        <v>0</v>
      </c>
      <c r="F37" s="61">
        <f t="shared" si="5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1995000</v>
      </c>
      <c r="Q2" s="18">
        <f>'Formato 7 a)'!C8</f>
        <v>2094750</v>
      </c>
      <c r="R2" s="18">
        <f>'Formato 7 a)'!D8</f>
        <v>2199487.5</v>
      </c>
      <c r="S2" s="18">
        <f>'Formato 7 a)'!E8</f>
        <v>2309461.875</v>
      </c>
      <c r="T2" s="18">
        <f>'Formato 7 a)'!F8</f>
        <v>2424934.96875</v>
      </c>
      <c r="U2" s="18">
        <f>'Formato 7 a)'!G8</f>
        <v>2546181.7171875001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1995000</v>
      </c>
      <c r="Q12" s="18">
        <f>'Formato 7 a)'!C18</f>
        <v>2094750</v>
      </c>
      <c r="R12" s="18">
        <f>'Formato 7 a)'!D18</f>
        <v>2199487.5</v>
      </c>
      <c r="S12" s="18">
        <f>'Formato 7 a)'!E18</f>
        <v>2309461.875</v>
      </c>
      <c r="T12" s="18">
        <f>'Formato 7 a)'!F18</f>
        <v>2424934.96875</v>
      </c>
      <c r="U12" s="18">
        <f>'Formato 7 a)'!G18</f>
        <v>2546181.7171875001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1995000</v>
      </c>
      <c r="Q23" s="18">
        <f>'Formato 7 a)'!C32</f>
        <v>2094750</v>
      </c>
      <c r="R23" s="18">
        <f>'Formato 7 a)'!D32</f>
        <v>2199487.5</v>
      </c>
      <c r="S23" s="18">
        <f>'Formato 7 a)'!E32</f>
        <v>2309461.875</v>
      </c>
      <c r="T23" s="18">
        <f>'Formato 7 a)'!F32</f>
        <v>2424934.96875</v>
      </c>
      <c r="U23" s="18">
        <f>'Formato 7 a)'!G32</f>
        <v>2546181.7171875001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1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Dolores Hidalgo Cuna de la Independencia Nacional,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1995000.0000000002</v>
      </c>
      <c r="C8" s="59">
        <f t="shared" ref="C8:G8" si="0">SUM(C9:C17)</f>
        <v>2094750</v>
      </c>
      <c r="D8" s="59">
        <f t="shared" si="0"/>
        <v>2199487.5</v>
      </c>
      <c r="E8" s="59">
        <f t="shared" si="0"/>
        <v>2309461.875</v>
      </c>
      <c r="F8" s="59">
        <f t="shared" si="0"/>
        <v>2424934.9687500005</v>
      </c>
      <c r="G8" s="59">
        <f t="shared" si="0"/>
        <v>2546181.7171875006</v>
      </c>
    </row>
    <row r="9" spans="1:7" x14ac:dyDescent="0.25">
      <c r="A9" s="53" t="s">
        <v>454</v>
      </c>
      <c r="B9" s="204">
        <v>1611571.08</v>
      </c>
      <c r="C9" s="60">
        <f>+B9*1.05</f>
        <v>1692149.6340000001</v>
      </c>
      <c r="D9" s="60">
        <f t="shared" ref="D9:G9" si="1">+C9*1.05</f>
        <v>1776757.1157000002</v>
      </c>
      <c r="E9" s="60">
        <f t="shared" si="1"/>
        <v>1865594.9714850003</v>
      </c>
      <c r="F9" s="60">
        <f t="shared" si="1"/>
        <v>1958874.7200592505</v>
      </c>
      <c r="G9" s="60">
        <f t="shared" si="1"/>
        <v>2056818.4560622131</v>
      </c>
    </row>
    <row r="10" spans="1:7" x14ac:dyDescent="0.25">
      <c r="A10" s="53" t="s">
        <v>455</v>
      </c>
      <c r="B10" s="204">
        <v>51450</v>
      </c>
      <c r="C10" s="60">
        <f t="shared" ref="C10:G13" si="2">+B10*1.05</f>
        <v>54022.5</v>
      </c>
      <c r="D10" s="60">
        <f t="shared" si="2"/>
        <v>56723.625</v>
      </c>
      <c r="E10" s="60">
        <f t="shared" si="2"/>
        <v>59559.806250000001</v>
      </c>
      <c r="F10" s="60">
        <f t="shared" si="2"/>
        <v>62537.796562500007</v>
      </c>
      <c r="G10" s="60">
        <f t="shared" si="2"/>
        <v>65664.686390625007</v>
      </c>
    </row>
    <row r="11" spans="1:7" x14ac:dyDescent="0.25">
      <c r="A11" s="53" t="s">
        <v>456</v>
      </c>
      <c r="B11" s="204">
        <v>76816.319999999992</v>
      </c>
      <c r="C11" s="60">
        <f t="shared" si="2"/>
        <v>80657.135999999999</v>
      </c>
      <c r="D11" s="60">
        <f t="shared" si="2"/>
        <v>84689.992800000007</v>
      </c>
      <c r="E11" s="60">
        <f t="shared" si="2"/>
        <v>88924.492440000016</v>
      </c>
      <c r="F11" s="60">
        <f t="shared" si="2"/>
        <v>93370.717062000025</v>
      </c>
      <c r="G11" s="60">
        <f t="shared" si="2"/>
        <v>98039.252915100034</v>
      </c>
    </row>
    <row r="12" spans="1:7" x14ac:dyDescent="0.25">
      <c r="A12" s="53" t="s">
        <v>457</v>
      </c>
      <c r="B12" s="204">
        <v>252012.6</v>
      </c>
      <c r="C12" s="60">
        <f t="shared" si="2"/>
        <v>264613.23000000004</v>
      </c>
      <c r="D12" s="60">
        <f t="shared" si="2"/>
        <v>277843.89150000003</v>
      </c>
      <c r="E12" s="60">
        <f t="shared" si="2"/>
        <v>291736.08607500006</v>
      </c>
      <c r="F12" s="60">
        <f t="shared" si="2"/>
        <v>306322.89037875005</v>
      </c>
      <c r="G12" s="60">
        <f t="shared" si="2"/>
        <v>321639.03489768755</v>
      </c>
    </row>
    <row r="13" spans="1:7" x14ac:dyDescent="0.25">
      <c r="A13" s="53" t="s">
        <v>458</v>
      </c>
      <c r="B13" s="204">
        <v>3150</v>
      </c>
      <c r="C13" s="60">
        <f t="shared" si="2"/>
        <v>3307.5</v>
      </c>
      <c r="D13" s="60">
        <f t="shared" si="2"/>
        <v>3472.875</v>
      </c>
      <c r="E13" s="60">
        <f t="shared" si="2"/>
        <v>3646.5187500000002</v>
      </c>
      <c r="F13" s="60">
        <f t="shared" si="2"/>
        <v>3828.8446875000004</v>
      </c>
      <c r="G13" s="60">
        <f t="shared" si="2"/>
        <v>4020.2869218750006</v>
      </c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3">SUM(C20:C28)</f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1995000.0000000002</v>
      </c>
      <c r="C30" s="61">
        <f t="shared" ref="C30:G30" si="4">C8+C19</f>
        <v>2094750</v>
      </c>
      <c r="D30" s="61">
        <f t="shared" si="4"/>
        <v>2199487.5</v>
      </c>
      <c r="E30" s="61">
        <f t="shared" si="4"/>
        <v>2309461.875</v>
      </c>
      <c r="F30" s="61">
        <f t="shared" si="4"/>
        <v>2424934.9687500005</v>
      </c>
      <c r="G30" s="61">
        <f t="shared" si="4"/>
        <v>2546181.7171875006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1995000.0000000002</v>
      </c>
      <c r="Q2" s="18">
        <f>'Formato 7 b)'!C8</f>
        <v>2094750</v>
      </c>
      <c r="R2" s="18">
        <f>'Formato 7 b)'!D8</f>
        <v>2199487.5</v>
      </c>
      <c r="S2" s="18">
        <f>'Formato 7 b)'!E8</f>
        <v>2309461.875</v>
      </c>
      <c r="T2" s="18">
        <f>'Formato 7 b)'!F8</f>
        <v>2424934.9687500005</v>
      </c>
      <c r="U2" s="18">
        <f>'Formato 7 b)'!G8</f>
        <v>2546181.7171875006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1611571.08</v>
      </c>
      <c r="Q3" s="18">
        <f>'Formato 7 b)'!C9</f>
        <v>1692149.6340000001</v>
      </c>
      <c r="R3" s="18">
        <f>'Formato 7 b)'!D9</f>
        <v>1776757.1157000002</v>
      </c>
      <c r="S3" s="18">
        <f>'Formato 7 b)'!E9</f>
        <v>1865594.9714850003</v>
      </c>
      <c r="T3" s="18">
        <f>'Formato 7 b)'!F9</f>
        <v>1958874.7200592505</v>
      </c>
      <c r="U3" s="18">
        <f>'Formato 7 b)'!G9</f>
        <v>2056818.4560622131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51450</v>
      </c>
      <c r="Q4" s="18">
        <f>'Formato 7 b)'!C10</f>
        <v>54022.5</v>
      </c>
      <c r="R4" s="18">
        <f>'Formato 7 b)'!D10</f>
        <v>56723.625</v>
      </c>
      <c r="S4" s="18">
        <f>'Formato 7 b)'!E10</f>
        <v>59559.806250000001</v>
      </c>
      <c r="T4" s="18">
        <f>'Formato 7 b)'!F10</f>
        <v>62537.796562500007</v>
      </c>
      <c r="U4" s="18">
        <f>'Formato 7 b)'!G10</f>
        <v>65664.686390625007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76816.319999999992</v>
      </c>
      <c r="Q5" s="18">
        <f>'Formato 7 b)'!C11</f>
        <v>80657.135999999999</v>
      </c>
      <c r="R5" s="18">
        <f>'Formato 7 b)'!D11</f>
        <v>84689.992800000007</v>
      </c>
      <c r="S5" s="18">
        <f>'Formato 7 b)'!E11</f>
        <v>88924.492440000016</v>
      </c>
      <c r="T5" s="18">
        <f>'Formato 7 b)'!F11</f>
        <v>93370.717062000025</v>
      </c>
      <c r="U5" s="18">
        <f>'Formato 7 b)'!G11</f>
        <v>98039.252915100034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252012.6</v>
      </c>
      <c r="Q6" s="18">
        <f>'Formato 7 b)'!C12</f>
        <v>264613.23000000004</v>
      </c>
      <c r="R6" s="18">
        <f>'Formato 7 b)'!D12</f>
        <v>277843.89150000003</v>
      </c>
      <c r="S6" s="18">
        <f>'Formato 7 b)'!E12</f>
        <v>291736.08607500006</v>
      </c>
      <c r="T6" s="18">
        <f>'Formato 7 b)'!F12</f>
        <v>306322.89037875005</v>
      </c>
      <c r="U6" s="18">
        <f>'Formato 7 b)'!G12</f>
        <v>321639.03489768755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3150</v>
      </c>
      <c r="Q7" s="18">
        <f>'Formato 7 b)'!C13</f>
        <v>3307.5</v>
      </c>
      <c r="R7" s="18">
        <f>'Formato 7 b)'!D13</f>
        <v>3472.875</v>
      </c>
      <c r="S7" s="18">
        <f>'Formato 7 b)'!E13</f>
        <v>3646.5187500000002</v>
      </c>
      <c r="T7" s="18">
        <f>'Formato 7 b)'!F13</f>
        <v>3828.8446875000004</v>
      </c>
      <c r="U7" s="18">
        <f>'Formato 7 b)'!G13</f>
        <v>4020.2869218750006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1995000.0000000002</v>
      </c>
      <c r="Q22" s="18">
        <f>'Formato 7 b)'!C30</f>
        <v>2094750</v>
      </c>
      <c r="R22" s="18">
        <f>'Formato 7 b)'!D30</f>
        <v>2199487.5</v>
      </c>
      <c r="S22" s="18">
        <f>'Formato 7 b)'!E30</f>
        <v>2309461.875</v>
      </c>
      <c r="T22" s="18">
        <f>'Formato 7 b)'!F30</f>
        <v>2424934.9687500005</v>
      </c>
      <c r="U22" s="18">
        <f>'Formato 7 b)'!G30</f>
        <v>2546181.7171875006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G18" sqref="G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Dolores Hidalgo Cuna de la Independencia Nacional,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1805416.11</v>
      </c>
      <c r="C7" s="59">
        <f t="shared" ref="C7:G7" si="0">SUM(C8:C19)</f>
        <v>1834283.41</v>
      </c>
      <c r="D7" s="59">
        <f t="shared" si="0"/>
        <v>1663345.97</v>
      </c>
      <c r="E7" s="59">
        <f t="shared" si="0"/>
        <v>1713246</v>
      </c>
      <c r="F7" s="59">
        <f t="shared" si="0"/>
        <v>1713246</v>
      </c>
      <c r="G7" s="59">
        <f t="shared" si="0"/>
        <v>1940200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>
        <v>15553</v>
      </c>
      <c r="C14" s="60">
        <v>25023</v>
      </c>
      <c r="D14" s="60"/>
      <c r="E14" s="60"/>
      <c r="F14" s="60"/>
      <c r="G14" s="60">
        <v>40200</v>
      </c>
    </row>
    <row r="15" spans="1:7" x14ac:dyDescent="0.25">
      <c r="A15" s="53" t="s">
        <v>476</v>
      </c>
      <c r="B15" s="60">
        <v>222000</v>
      </c>
      <c r="C15" s="60">
        <v>61320</v>
      </c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1567863.11</v>
      </c>
      <c r="C17" s="60">
        <v>1747940.41</v>
      </c>
      <c r="D17" s="60">
        <v>1663345.97</v>
      </c>
      <c r="E17" s="60">
        <v>1713246</v>
      </c>
      <c r="F17" s="60">
        <v>1713246</v>
      </c>
      <c r="G17" s="60">
        <v>1900000</v>
      </c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1805416.11</v>
      </c>
      <c r="C31" s="61">
        <f t="shared" ref="C31:G31" si="3">C7+C21+C28</f>
        <v>1834283.41</v>
      </c>
      <c r="D31" s="61">
        <f t="shared" si="3"/>
        <v>1663345.97</v>
      </c>
      <c r="E31" s="61">
        <f t="shared" si="3"/>
        <v>1713246</v>
      </c>
      <c r="F31" s="61">
        <f t="shared" si="3"/>
        <v>1713246</v>
      </c>
      <c r="G31" s="61">
        <f t="shared" si="3"/>
        <v>1940200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1805416.11</v>
      </c>
      <c r="Q2" s="18">
        <f>'Formato 7 c)'!C7</f>
        <v>1834283.41</v>
      </c>
      <c r="R2" s="18">
        <f>'Formato 7 c)'!D7</f>
        <v>1663345.97</v>
      </c>
      <c r="S2" s="18">
        <f>'Formato 7 c)'!E7</f>
        <v>1713246</v>
      </c>
      <c r="T2" s="18">
        <f>'Formato 7 c)'!F7</f>
        <v>1713246</v>
      </c>
      <c r="U2" s="18">
        <f>'Formato 7 c)'!G7</f>
        <v>1940200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15553</v>
      </c>
      <c r="Q9" s="18">
        <f>'Formato 7 c)'!C14</f>
        <v>25023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40200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222000</v>
      </c>
      <c r="Q10" s="18">
        <f>'Formato 7 c)'!C15</f>
        <v>61320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1567863.11</v>
      </c>
      <c r="Q12" s="18">
        <f>'Formato 7 c)'!C17</f>
        <v>1747940.41</v>
      </c>
      <c r="R12" s="18">
        <f>'Formato 7 c)'!D17</f>
        <v>1663345.97</v>
      </c>
      <c r="S12" s="18">
        <f>'Formato 7 c)'!E17</f>
        <v>1713246</v>
      </c>
      <c r="T12" s="18">
        <f>'Formato 7 c)'!F17</f>
        <v>1713246</v>
      </c>
      <c r="U12" s="18">
        <f>'Formato 7 c)'!G17</f>
        <v>1900000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1805416.11</v>
      </c>
      <c r="Q23" s="18">
        <f>'Formato 7 c)'!C31</f>
        <v>1834283.41</v>
      </c>
      <c r="R23" s="18">
        <f>'Formato 7 c)'!D31</f>
        <v>1663345.97</v>
      </c>
      <c r="S23" s="18">
        <f>'Formato 7 c)'!E31</f>
        <v>1713246</v>
      </c>
      <c r="T23" s="18">
        <f>'Formato 7 c)'!F31</f>
        <v>1713246</v>
      </c>
      <c r="U23" s="18">
        <f>'Formato 7 c)'!G31</f>
        <v>1940200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E1" zoomScale="90" zoomScaleNormal="90" workbookViewId="0">
      <selection activeCell="G8" sqref="G8:G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1" t="s">
        <v>490</v>
      </c>
      <c r="B1" s="171"/>
      <c r="C1" s="171"/>
      <c r="D1" s="171"/>
      <c r="E1" s="171"/>
      <c r="F1" s="171"/>
      <c r="G1" s="171"/>
    </row>
    <row r="2" spans="1:7" x14ac:dyDescent="0.25">
      <c r="A2" s="153" t="str">
        <f>ENTIDAD</f>
        <v>Municipio de Dolores Hidalgo Cuna de la Independencia Nacional,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491</v>
      </c>
      <c r="B3" s="157"/>
      <c r="C3" s="157"/>
      <c r="D3" s="157"/>
      <c r="E3" s="157"/>
      <c r="F3" s="157"/>
      <c r="G3" s="158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x14ac:dyDescent="0.25">
      <c r="A7" s="52" t="s">
        <v>492</v>
      </c>
      <c r="B7" s="59">
        <f>SUM(B8:B16)</f>
        <v>1827684.1400000001</v>
      </c>
      <c r="C7" s="59">
        <f t="shared" ref="C7:G7" si="0">SUM(C8:C16)</f>
        <v>1804713.7000000002</v>
      </c>
      <c r="D7" s="59">
        <f t="shared" si="0"/>
        <v>1663345.97</v>
      </c>
      <c r="E7" s="59">
        <f t="shared" si="0"/>
        <v>1032769.8</v>
      </c>
      <c r="F7" s="59">
        <f t="shared" si="0"/>
        <v>1526129.41</v>
      </c>
      <c r="G7" s="59">
        <f t="shared" si="0"/>
        <v>1940200.0000000002</v>
      </c>
    </row>
    <row r="8" spans="1:7" x14ac:dyDescent="0.25">
      <c r="A8" s="53" t="s">
        <v>454</v>
      </c>
      <c r="B8" s="60">
        <v>1015296.21</v>
      </c>
      <c r="C8" s="60">
        <v>1284893.5</v>
      </c>
      <c r="D8" s="196">
        <v>1196526.5999999999</v>
      </c>
      <c r="E8" s="24">
        <v>936822.54</v>
      </c>
      <c r="F8" s="24">
        <v>1165273.71</v>
      </c>
      <c r="G8" s="24">
        <v>1534829.6</v>
      </c>
    </row>
    <row r="9" spans="1:7" x14ac:dyDescent="0.25">
      <c r="A9" s="53" t="s">
        <v>455</v>
      </c>
      <c r="B9" s="60">
        <v>109006.99</v>
      </c>
      <c r="C9" s="196">
        <v>125320.36</v>
      </c>
      <c r="D9" s="196">
        <v>84616.28</v>
      </c>
      <c r="E9" s="24">
        <v>58239.24</v>
      </c>
      <c r="F9" s="24">
        <v>58409.7</v>
      </c>
      <c r="G9" s="24">
        <v>89737.61</v>
      </c>
    </row>
    <row r="10" spans="1:7" x14ac:dyDescent="0.25">
      <c r="A10" s="53" t="s">
        <v>456</v>
      </c>
      <c r="B10" s="60">
        <v>106099.38</v>
      </c>
      <c r="C10" s="196">
        <v>73004.33</v>
      </c>
      <c r="D10" s="196">
        <v>57546.34</v>
      </c>
      <c r="E10" s="24">
        <v>17772.34</v>
      </c>
      <c r="F10" s="24">
        <v>53292.57</v>
      </c>
      <c r="G10" s="24">
        <v>67626.55</v>
      </c>
    </row>
    <row r="11" spans="1:7" x14ac:dyDescent="0.25">
      <c r="A11" s="53" t="s">
        <v>457</v>
      </c>
      <c r="B11" s="60">
        <v>370861.56</v>
      </c>
      <c r="C11" s="196">
        <v>284525.51</v>
      </c>
      <c r="D11" s="196">
        <v>270301.75</v>
      </c>
      <c r="E11" s="24">
        <v>19935.68</v>
      </c>
      <c r="F11" s="60">
        <v>249153.43</v>
      </c>
      <c r="G11" s="24">
        <v>235727.4</v>
      </c>
    </row>
    <row r="12" spans="1:7" x14ac:dyDescent="0.25">
      <c r="A12" s="53" t="s">
        <v>458</v>
      </c>
      <c r="B12" s="60">
        <v>226420</v>
      </c>
      <c r="C12" s="196">
        <v>36970</v>
      </c>
      <c r="D12" s="196">
        <v>54355</v>
      </c>
      <c r="E12" s="60"/>
      <c r="F12" s="60"/>
      <c r="G12" s="24">
        <v>12278.84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1827684.1400000001</v>
      </c>
      <c r="C29" s="60">
        <f t="shared" ref="C29:G29" si="2">C7+C18</f>
        <v>1804713.7000000002</v>
      </c>
      <c r="D29" s="60">
        <f t="shared" si="2"/>
        <v>1663345.97</v>
      </c>
      <c r="E29" s="60">
        <f t="shared" si="2"/>
        <v>1032769.8</v>
      </c>
      <c r="F29" s="60">
        <f t="shared" si="2"/>
        <v>1526129.41</v>
      </c>
      <c r="G29" s="60">
        <f t="shared" si="2"/>
        <v>1940200.0000000002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1827684.1400000001</v>
      </c>
      <c r="Q2" s="18">
        <f>'Formato 7 d)'!C7</f>
        <v>1804713.7000000002</v>
      </c>
      <c r="R2" s="18">
        <f>'Formato 7 d)'!D7</f>
        <v>1663345.97</v>
      </c>
      <c r="S2" s="18">
        <f>'Formato 7 d)'!E7</f>
        <v>1032769.8</v>
      </c>
      <c r="T2" s="18">
        <f>'Formato 7 d)'!F7</f>
        <v>1526129.41</v>
      </c>
      <c r="U2" s="18">
        <f>'Formato 7 d)'!G7</f>
        <v>1940200.0000000002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1015296.21</v>
      </c>
      <c r="Q3" s="18">
        <f>'Formato 7 d)'!C8</f>
        <v>1284893.5</v>
      </c>
      <c r="R3" s="18">
        <f>'Formato 7 d)'!D8</f>
        <v>1196526.5999999999</v>
      </c>
      <c r="S3" s="18">
        <f>'Formato 7 d)'!E8</f>
        <v>936822.54</v>
      </c>
      <c r="T3" s="18">
        <f>'Formato 7 d)'!F8</f>
        <v>1165273.71</v>
      </c>
      <c r="U3" s="18">
        <f>'Formato 7 d)'!G8</f>
        <v>1534829.6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109006.99</v>
      </c>
      <c r="Q4" s="18">
        <f>'Formato 7 d)'!C9</f>
        <v>125320.36</v>
      </c>
      <c r="R4" s="18">
        <f>'Formato 7 d)'!D9</f>
        <v>84616.28</v>
      </c>
      <c r="S4" s="18">
        <f>'Formato 7 d)'!E9</f>
        <v>58239.24</v>
      </c>
      <c r="T4" s="18">
        <f>'Formato 7 d)'!F9</f>
        <v>58409.7</v>
      </c>
      <c r="U4" s="18">
        <f>'Formato 7 d)'!G9</f>
        <v>89737.61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106099.38</v>
      </c>
      <c r="Q5" s="18">
        <f>'Formato 7 d)'!C10</f>
        <v>73004.33</v>
      </c>
      <c r="R5" s="18">
        <f>'Formato 7 d)'!D10</f>
        <v>57546.34</v>
      </c>
      <c r="S5" s="18">
        <f>'Formato 7 d)'!E10</f>
        <v>17772.34</v>
      </c>
      <c r="T5" s="18">
        <f>'Formato 7 d)'!F10</f>
        <v>53292.57</v>
      </c>
      <c r="U5" s="18">
        <f>'Formato 7 d)'!G10</f>
        <v>67626.55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370861.56</v>
      </c>
      <c r="Q6" s="18">
        <f>'Formato 7 d)'!C11</f>
        <v>284525.51</v>
      </c>
      <c r="R6" s="18">
        <f>'Formato 7 d)'!D11</f>
        <v>270301.75</v>
      </c>
      <c r="S6" s="18">
        <f>'Formato 7 d)'!E11</f>
        <v>19935.68</v>
      </c>
      <c r="T6" s="18">
        <f>'Formato 7 d)'!F11</f>
        <v>249153.43</v>
      </c>
      <c r="U6" s="18">
        <f>'Formato 7 d)'!G11</f>
        <v>235727.4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226420</v>
      </c>
      <c r="Q7" s="18">
        <f>'Formato 7 d)'!C12</f>
        <v>36970</v>
      </c>
      <c r="R7" s="18">
        <f>'Formato 7 d)'!D12</f>
        <v>54355</v>
      </c>
      <c r="S7" s="18">
        <f>'Formato 7 d)'!E12</f>
        <v>0</v>
      </c>
      <c r="T7" s="18">
        <f>'Formato 7 d)'!F12</f>
        <v>0</v>
      </c>
      <c r="U7" s="18">
        <f>'Formato 7 d)'!G12</f>
        <v>12278.84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1827684.1400000001</v>
      </c>
      <c r="Q22" s="18">
        <f>'Formato 7 d)'!C29</f>
        <v>1804713.7000000002</v>
      </c>
      <c r="R22" s="18">
        <f>'Formato 7 d)'!D29</f>
        <v>1663345.97</v>
      </c>
      <c r="S22" s="18">
        <f>'Formato 7 d)'!E29</f>
        <v>1032769.8</v>
      </c>
      <c r="T22" s="18">
        <f>'Formato 7 d)'!F29</f>
        <v>1526129.41</v>
      </c>
      <c r="U22" s="18">
        <f>'Formato 7 d)'!G29</f>
        <v>1940200.0000000002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31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COMISIÓN MUNICIPAL DEL DEPORTE,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60" zoomScaleNormal="60" workbookViewId="0">
      <selection activeCell="E69" sqref="E69:F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COMISIÓN MUNICIPAL DEL DEPORTE,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2021 y al 30 de junio de 2022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30" x14ac:dyDescent="0.2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1681007.17</v>
      </c>
      <c r="C9" s="60">
        <f>SUM(C10:C16)</f>
        <v>1619259.24</v>
      </c>
      <c r="D9" s="100" t="s">
        <v>54</v>
      </c>
      <c r="E9" s="60">
        <f>SUM(E10:E18)</f>
        <v>99894.62</v>
      </c>
      <c r="F9" s="60">
        <f>SUM(F10:F18)</f>
        <v>82754.720000000001</v>
      </c>
    </row>
    <row r="10" spans="1:6" x14ac:dyDescent="0.25">
      <c r="A10" s="96" t="s">
        <v>4</v>
      </c>
      <c r="B10" s="60"/>
      <c r="C10" s="60"/>
      <c r="D10" s="101" t="s">
        <v>55</v>
      </c>
      <c r="E10" s="192">
        <v>96226.76</v>
      </c>
      <c r="F10" s="192">
        <v>94465.33</v>
      </c>
    </row>
    <row r="11" spans="1:6" x14ac:dyDescent="0.25">
      <c r="A11" s="96" t="s">
        <v>5</v>
      </c>
      <c r="B11" s="192">
        <v>1681007.17</v>
      </c>
      <c r="C11" s="192">
        <v>1619259.24</v>
      </c>
      <c r="D11" s="101" t="s">
        <v>56</v>
      </c>
      <c r="E11" s="192">
        <v>-3587.98</v>
      </c>
      <c r="F11" s="192">
        <v>-3587.98</v>
      </c>
    </row>
    <row r="12" spans="1:6" x14ac:dyDescent="0.25">
      <c r="A12" s="96" t="s">
        <v>6</v>
      </c>
      <c r="B12" s="77"/>
      <c r="C12" s="60"/>
      <c r="D12" s="101" t="s">
        <v>57</v>
      </c>
      <c r="E12" s="193"/>
      <c r="F12" s="193"/>
    </row>
    <row r="13" spans="1:6" x14ac:dyDescent="0.25">
      <c r="A13" s="96" t="s">
        <v>7</v>
      </c>
      <c r="B13" s="60"/>
      <c r="C13" s="60"/>
      <c r="D13" s="101" t="s">
        <v>58</v>
      </c>
      <c r="E13" s="193"/>
      <c r="F13" s="193"/>
    </row>
    <row r="14" spans="1:6" x14ac:dyDescent="0.25">
      <c r="A14" s="96" t="s">
        <v>8</v>
      </c>
      <c r="B14" s="60"/>
      <c r="C14" s="60"/>
      <c r="D14" s="101" t="s">
        <v>59</v>
      </c>
      <c r="E14" s="192">
        <v>6837</v>
      </c>
      <c r="F14" s="192">
        <v>6837</v>
      </c>
    </row>
    <row r="15" spans="1:6" x14ac:dyDescent="0.25">
      <c r="A15" s="96" t="s">
        <v>9</v>
      </c>
      <c r="B15" s="60"/>
      <c r="C15" s="60"/>
      <c r="D15" s="101" t="s">
        <v>60</v>
      </c>
      <c r="E15" s="193"/>
      <c r="F15" s="193"/>
    </row>
    <row r="16" spans="1:6" x14ac:dyDescent="0.25">
      <c r="A16" s="96" t="s">
        <v>10</v>
      </c>
      <c r="B16" s="60"/>
      <c r="C16" s="60"/>
      <c r="D16" s="101" t="s">
        <v>61</v>
      </c>
      <c r="E16" s="192">
        <v>8096.64</v>
      </c>
      <c r="F16" s="192">
        <v>-5836.83</v>
      </c>
    </row>
    <row r="17" spans="1:6" x14ac:dyDescent="0.25">
      <c r="A17" s="95" t="s">
        <v>11</v>
      </c>
      <c r="B17" s="60">
        <f>SUM(B18:B24)</f>
        <v>-583708.30000000005</v>
      </c>
      <c r="C17" s="60">
        <f>SUM(C18:C24)</f>
        <v>-583708.30000000005</v>
      </c>
      <c r="D17" s="101" t="s">
        <v>62</v>
      </c>
      <c r="E17" s="193"/>
      <c r="F17" s="193"/>
    </row>
    <row r="18" spans="1:6" x14ac:dyDescent="0.25">
      <c r="A18" s="97" t="s">
        <v>12</v>
      </c>
      <c r="B18" s="60"/>
      <c r="C18" s="60"/>
      <c r="D18" s="101" t="s">
        <v>63</v>
      </c>
      <c r="E18" s="192">
        <v>-7677.8</v>
      </c>
      <c r="F18" s="192">
        <v>-9122.7999999999993</v>
      </c>
    </row>
    <row r="19" spans="1:6" x14ac:dyDescent="0.25">
      <c r="A19" s="97" t="s">
        <v>13</v>
      </c>
      <c r="B19" s="192">
        <v>-585000</v>
      </c>
      <c r="C19" s="192">
        <v>-585000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92">
        <v>1291.7</v>
      </c>
      <c r="C20" s="192">
        <v>1291.7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1097298.8699999999</v>
      </c>
      <c r="C47" s="61">
        <f>C9+C17+C25+C31+C38+C41</f>
        <v>1035550.94</v>
      </c>
      <c r="D47" s="99" t="s">
        <v>91</v>
      </c>
      <c r="E47" s="61">
        <f>E9+E19+E23+E26+E27+E31+E38+E42</f>
        <v>99894.62</v>
      </c>
      <c r="F47" s="61">
        <f>F9+F19+F23+F26+F27+F31+F38+F42</f>
        <v>82754.720000000001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192">
        <v>630590.15</v>
      </c>
      <c r="C53" s="192">
        <v>621311.31000000006</v>
      </c>
      <c r="D53" s="100" t="s">
        <v>96</v>
      </c>
      <c r="E53" s="60"/>
      <c r="F53" s="60"/>
    </row>
    <row r="54" spans="1:6" x14ac:dyDescent="0.25">
      <c r="A54" s="95" t="s">
        <v>45</v>
      </c>
      <c r="B54" s="192">
        <v>0</v>
      </c>
      <c r="C54" s="192">
        <v>0</v>
      </c>
      <c r="D54" s="100" t="s">
        <v>97</v>
      </c>
      <c r="E54" s="60"/>
      <c r="F54" s="60"/>
    </row>
    <row r="55" spans="1:6" x14ac:dyDescent="0.25">
      <c r="A55" s="95" t="s">
        <v>46</v>
      </c>
      <c r="B55" s="192">
        <v>-377265.25</v>
      </c>
      <c r="C55" s="192">
        <v>-377265.25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99894.62</v>
      </c>
      <c r="F59" s="61">
        <f>F47+F57</f>
        <v>82754.720000000001</v>
      </c>
    </row>
    <row r="60" spans="1:6" x14ac:dyDescent="0.25">
      <c r="A60" s="55" t="s">
        <v>50</v>
      </c>
      <c r="B60" s="61">
        <f>SUM(B50:B58)</f>
        <v>253324.90000000002</v>
      </c>
      <c r="C60" s="61">
        <f>SUM(C50:C58)</f>
        <v>244046.06000000006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1350623.77</v>
      </c>
      <c r="C62" s="61">
        <f>SUM(C47+C60)</f>
        <v>1279597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181725.6</v>
      </c>
      <c r="F63" s="77">
        <f>SUM(F64:F66)</f>
        <v>181725.6</v>
      </c>
    </row>
    <row r="64" spans="1:6" x14ac:dyDescent="0.25">
      <c r="A64" s="54"/>
      <c r="B64" s="54"/>
      <c r="C64" s="54"/>
      <c r="D64" s="103" t="s">
        <v>103</v>
      </c>
      <c r="E64" s="192">
        <v>92935.6</v>
      </c>
      <c r="F64" s="192">
        <v>92935.6</v>
      </c>
    </row>
    <row r="65" spans="1:6" x14ac:dyDescent="0.25">
      <c r="A65" s="54"/>
      <c r="B65" s="54"/>
      <c r="C65" s="54"/>
      <c r="D65" s="41" t="s">
        <v>104</v>
      </c>
      <c r="E65" s="192">
        <v>88790</v>
      </c>
      <c r="F65" s="192">
        <v>88790</v>
      </c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1069003.55</v>
      </c>
      <c r="F68" s="77">
        <f>SUM(F69:F73)</f>
        <v>391539.32</v>
      </c>
    </row>
    <row r="69" spans="1:6" x14ac:dyDescent="0.25">
      <c r="A69" s="12"/>
      <c r="B69" s="54"/>
      <c r="C69" s="54"/>
      <c r="D69" s="103" t="s">
        <v>107</v>
      </c>
      <c r="E69" s="192">
        <v>53886.87</v>
      </c>
      <c r="F69" s="192">
        <v>131309.76000000001</v>
      </c>
    </row>
    <row r="70" spans="1:6" x14ac:dyDescent="0.25">
      <c r="A70" s="12"/>
      <c r="B70" s="54"/>
      <c r="C70" s="54"/>
      <c r="D70" s="103" t="s">
        <v>108</v>
      </c>
      <c r="E70" s="192">
        <v>1015116.68</v>
      </c>
      <c r="F70" s="192">
        <v>260229.56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1250729.1500000001</v>
      </c>
      <c r="F79" s="61">
        <f>F63+F68+F75</f>
        <v>573264.92000000004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1350623.77</v>
      </c>
      <c r="F81" s="61">
        <f>F59+F79</f>
        <v>656019.64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1681007.17</v>
      </c>
      <c r="Q4" s="18">
        <f>'Formato 1'!C9</f>
        <v>1619259.24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1681007.17</v>
      </c>
      <c r="Q6" s="18">
        <f>'Formato 1'!C11</f>
        <v>1619259.24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-583708.30000000005</v>
      </c>
      <c r="Q12" s="18">
        <f>'Formato 1'!C17</f>
        <v>-583708.30000000005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-585000</v>
      </c>
      <c r="Q14" s="18">
        <f>'Formato 1'!C19</f>
        <v>-585000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1291.7</v>
      </c>
      <c r="Q15" s="18">
        <f>'Formato 1'!C20</f>
        <v>1291.7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1097298.8699999999</v>
      </c>
      <c r="Q42" s="18">
        <f>'Formato 1'!C47</f>
        <v>1035550.94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630590.15</v>
      </c>
      <c r="Q47">
        <f>'Formato 1'!C53</f>
        <v>621311.31000000006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-377265.25</v>
      </c>
      <c r="Q49">
        <f>'Formato 1'!C55</f>
        <v>-377265.25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253324.90000000002</v>
      </c>
      <c r="Q53">
        <f>'Formato 1'!C60</f>
        <v>244046.06000000006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1350623.77</v>
      </c>
      <c r="Q54">
        <f>'Formato 1'!C62</f>
        <v>1279597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99894.62</v>
      </c>
      <c r="Q57">
        <f>'Formato 1'!F9</f>
        <v>82754.720000000001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96226.76</v>
      </c>
      <c r="Q58">
        <f>'Formato 1'!F10</f>
        <v>94465.33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-3587.98</v>
      </c>
      <c r="Q59">
        <f>'Formato 1'!F11</f>
        <v>-3587.98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6837</v>
      </c>
      <c r="Q62">
        <f>'Formato 1'!F14</f>
        <v>6837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8096.64</v>
      </c>
      <c r="Q64">
        <f>'Formato 1'!F16</f>
        <v>-5836.83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-7677.8</v>
      </c>
      <c r="Q66">
        <f>'Formato 1'!F18</f>
        <v>-9122.7999999999993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99894.62</v>
      </c>
      <c r="Q95">
        <f>'Formato 1'!F47</f>
        <v>82754.720000000001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99894.62</v>
      </c>
      <c r="Q104">
        <f>'Formato 1'!F59</f>
        <v>82754.720000000001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181725.6</v>
      </c>
      <c r="Q106">
        <f>'Formato 1'!F63</f>
        <v>181725.6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92935.6</v>
      </c>
      <c r="Q107">
        <f>'Formato 1'!F64</f>
        <v>92935.6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88790</v>
      </c>
      <c r="Q108">
        <f>'Formato 1'!F65</f>
        <v>88790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1069003.55</v>
      </c>
      <c r="Q110">
        <f>'Formato 1'!F68</f>
        <v>391539.32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53886.87</v>
      </c>
      <c r="Q111">
        <f>'Formato 1'!F69</f>
        <v>131309.76000000001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1015116.68</v>
      </c>
      <c r="Q112">
        <f>'Formato 1'!F70</f>
        <v>260229.56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1250729.1500000001</v>
      </c>
      <c r="Q119">
        <f>'Formato 1'!F79</f>
        <v>573264.92000000004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1350623.77</v>
      </c>
      <c r="Q120">
        <f>'Formato 1'!F81</f>
        <v>656019.64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abSelected="1" zoomScale="50" zoomScaleNormal="50" workbookViewId="0">
      <selection activeCell="F42" sqref="F42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COMISIÓN MUNICIPAL DEL DEPORTE,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2021 y al 30 de junio de 2022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50" zoomScaleNormal="50" workbookViewId="0">
      <selection activeCell="J15" sqref="J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COMISIÓN MUNICIPAL DEL DEPORTE,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2022 (k)</v>
      </c>
      <c r="J6" s="131" t="str">
        <f>MONTO2</f>
        <v>Monto pagado de la inversión actualizado al 30 de junio de 2022 (l)</v>
      </c>
      <c r="K6" s="131" t="str">
        <f>SALDO_PENDIENTE</f>
        <v>Saldo pendiente por pagar de la inversión al 30 de junio de 2022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52418</cp:lastModifiedBy>
  <cp:lastPrinted>2017-02-04T00:56:20Z</cp:lastPrinted>
  <dcterms:created xsi:type="dcterms:W3CDTF">2017-01-19T17:59:06Z</dcterms:created>
  <dcterms:modified xsi:type="dcterms:W3CDTF">2022-07-18T17:17:41Z</dcterms:modified>
</cp:coreProperties>
</file>