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firstSheet="3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9" l="1"/>
  <c r="G23" i="9"/>
  <c r="D22" i="9"/>
  <c r="G22" i="9"/>
  <c r="D11" i="9"/>
  <c r="G11" i="9"/>
  <c r="D10" i="9"/>
  <c r="G10" i="9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26" i="8"/>
  <c r="G26" i="8"/>
  <c r="D25" i="8"/>
  <c r="G25" i="8"/>
  <c r="D24" i="8"/>
  <c r="G24" i="8"/>
  <c r="D23" i="8"/>
  <c r="G23" i="8"/>
  <c r="D22" i="8"/>
  <c r="G22" i="8"/>
  <c r="D21" i="8"/>
  <c r="G21" i="8"/>
  <c r="D20" i="8"/>
  <c r="G20" i="8"/>
  <c r="D17" i="7"/>
  <c r="G17" i="7"/>
  <c r="D16" i="7"/>
  <c r="G16" i="7"/>
  <c r="D15" i="7"/>
  <c r="G15" i="7"/>
  <c r="D14" i="7"/>
  <c r="G14" i="7"/>
  <c r="D13" i="7"/>
  <c r="G13" i="7"/>
  <c r="D12" i="7"/>
  <c r="G12" i="7"/>
  <c r="D11" i="7"/>
  <c r="G11" i="7"/>
  <c r="D10" i="7"/>
  <c r="G10" i="7"/>
  <c r="D136" i="6"/>
  <c r="G136" i="6"/>
  <c r="D135" i="6"/>
  <c r="G135" i="6"/>
  <c r="D134" i="6"/>
  <c r="G13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C57" i="4"/>
  <c r="D30" i="9"/>
  <c r="G30" i="9"/>
  <c r="D29" i="9"/>
  <c r="G29" i="9"/>
  <c r="D26" i="9"/>
  <c r="G26" i="9"/>
  <c r="D25" i="9"/>
  <c r="G25" i="9"/>
  <c r="D19" i="9"/>
  <c r="G19" i="9"/>
  <c r="D18" i="9"/>
  <c r="G18" i="9"/>
  <c r="D17" i="9"/>
  <c r="G17" i="9"/>
  <c r="D14" i="9"/>
  <c r="G14" i="9"/>
  <c r="D13" i="9"/>
  <c r="G13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18" i="8"/>
  <c r="G18" i="8"/>
  <c r="D17" i="8"/>
  <c r="G17" i="8"/>
  <c r="D16" i="8"/>
  <c r="G16" i="8"/>
  <c r="D15" i="8"/>
  <c r="G15" i="8"/>
  <c r="D14" i="8"/>
  <c r="G14" i="8"/>
  <c r="D13" i="8"/>
  <c r="G13" i="8"/>
  <c r="D12" i="8"/>
  <c r="G12" i="8"/>
  <c r="D11" i="8"/>
  <c r="G11" i="8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58" i="6"/>
  <c r="E58" i="6"/>
  <c r="F58" i="6"/>
  <c r="G58" i="6"/>
  <c r="C58" i="6"/>
  <c r="C10" i="6"/>
  <c r="C18" i="6"/>
  <c r="C28" i="6"/>
  <c r="C48" i="6"/>
  <c r="C62" i="6"/>
  <c r="C9" i="6"/>
  <c r="B71" i="6"/>
  <c r="C71" i="6"/>
  <c r="D72" i="6"/>
  <c r="D73" i="6"/>
  <c r="D74" i="6"/>
  <c r="D71" i="6"/>
  <c r="E71" i="6"/>
  <c r="F71" i="6"/>
  <c r="G72" i="6"/>
  <c r="G73" i="6"/>
  <c r="G74" i="6"/>
  <c r="G71" i="6"/>
  <c r="B75" i="6"/>
  <c r="C75" i="6"/>
  <c r="D76" i="6"/>
  <c r="D77" i="6"/>
  <c r="D75" i="6"/>
  <c r="E75" i="6"/>
  <c r="F75" i="6"/>
  <c r="G76" i="6"/>
  <c r="G77" i="6"/>
  <c r="G75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C38" i="6"/>
  <c r="C85" i="6"/>
  <c r="C133" i="6"/>
  <c r="C84" i="6"/>
  <c r="C159" i="6"/>
  <c r="D62" i="6"/>
  <c r="D10" i="6"/>
  <c r="D18" i="6"/>
  <c r="D28" i="6"/>
  <c r="D38" i="6"/>
  <c r="D48" i="6"/>
  <c r="D9" i="6"/>
  <c r="D85" i="6"/>
  <c r="D133" i="6"/>
  <c r="D84" i="6"/>
  <c r="D159" i="6"/>
  <c r="E62" i="6"/>
  <c r="E10" i="6"/>
  <c r="E18" i="6"/>
  <c r="E28" i="6"/>
  <c r="E38" i="6"/>
  <c r="E48" i="6"/>
  <c r="E9" i="6"/>
  <c r="E85" i="6"/>
  <c r="E133" i="6"/>
  <c r="E84" i="6"/>
  <c r="E159" i="6"/>
  <c r="F62" i="6"/>
  <c r="F10" i="6"/>
  <c r="F18" i="6"/>
  <c r="F28" i="6"/>
  <c r="F38" i="6"/>
  <c r="F48" i="6"/>
  <c r="F9" i="6"/>
  <c r="F85" i="6"/>
  <c r="F133" i="6"/>
  <c r="F84" i="6"/>
  <c r="F159" i="6"/>
  <c r="G62" i="6"/>
  <c r="G10" i="6"/>
  <c r="G18" i="6"/>
  <c r="G28" i="6"/>
  <c r="G38" i="6"/>
  <c r="G48" i="6"/>
  <c r="G9" i="6"/>
  <c r="G85" i="6"/>
  <c r="G133" i="6"/>
  <c r="G84" i="6"/>
  <c r="G159" i="6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82" i="6"/>
  <c r="G82" i="6"/>
  <c r="D81" i="6"/>
  <c r="G81" i="6"/>
  <c r="D80" i="6"/>
  <c r="G80" i="6"/>
  <c r="D79" i="6"/>
  <c r="G79" i="6"/>
  <c r="D78" i="6"/>
  <c r="G78" i="6"/>
  <c r="C41" i="5"/>
  <c r="C70" i="5"/>
  <c r="D41" i="5"/>
  <c r="D70" i="5"/>
  <c r="E41" i="5"/>
  <c r="E70" i="5"/>
  <c r="F41" i="5"/>
  <c r="F70" i="5"/>
  <c r="G41" i="5"/>
  <c r="G70" i="5"/>
  <c r="B41" i="5"/>
  <c r="B70" i="5"/>
  <c r="B48" i="6"/>
  <c r="F16" i="2"/>
  <c r="F15" i="2"/>
  <c r="F14" i="2"/>
  <c r="F12" i="2"/>
  <c r="F11" i="2"/>
  <c r="E38" i="1"/>
  <c r="E27" i="1"/>
  <c r="E23" i="1"/>
  <c r="G137" i="6"/>
  <c r="C137" i="6"/>
  <c r="D137" i="6"/>
  <c r="E137" i="6"/>
  <c r="F137" i="6"/>
  <c r="B137" i="6"/>
  <c r="B62" i="6"/>
  <c r="B8" i="10"/>
  <c r="C6" i="23"/>
  <c r="B9" i="1"/>
  <c r="H25" i="23"/>
  <c r="G25" i="23"/>
  <c r="F25" i="23"/>
  <c r="E25" i="23"/>
  <c r="D25" i="23"/>
  <c r="G31" i="9"/>
  <c r="G27" i="9"/>
  <c r="G15" i="9"/>
  <c r="C7" i="23"/>
  <c r="A2" i="9"/>
  <c r="A2" i="6"/>
  <c r="G71" i="8"/>
  <c r="G10" i="8"/>
  <c r="G19" i="8"/>
  <c r="G27" i="8"/>
  <c r="G37" i="8"/>
  <c r="B10" i="6"/>
  <c r="B18" i="6"/>
  <c r="B28" i="6"/>
  <c r="B38" i="6"/>
  <c r="B58" i="6"/>
  <c r="B9" i="6"/>
  <c r="B7" i="13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/>
  <c r="Q2" i="27"/>
  <c r="D12" i="9"/>
  <c r="D9" i="9"/>
  <c r="R2" i="27"/>
  <c r="E12" i="9"/>
  <c r="E9" i="9"/>
  <c r="S2" i="27"/>
  <c r="F12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93" i="6"/>
  <c r="C103" i="6"/>
  <c r="C113" i="6"/>
  <c r="C123" i="6"/>
  <c r="C146" i="6"/>
  <c r="C150" i="6"/>
  <c r="Q76" i="24"/>
  <c r="D93" i="6"/>
  <c r="D103" i="6"/>
  <c r="D113" i="6"/>
  <c r="D123" i="6"/>
  <c r="D146" i="6"/>
  <c r="D150" i="6"/>
  <c r="R76" i="24"/>
  <c r="E93" i="6"/>
  <c r="E103" i="6"/>
  <c r="E113" i="6"/>
  <c r="E123" i="6"/>
  <c r="E146" i="6"/>
  <c r="E150" i="6"/>
  <c r="S76" i="24"/>
  <c r="F93" i="6"/>
  <c r="F103" i="6"/>
  <c r="F113" i="6"/>
  <c r="F123" i="6"/>
  <c r="F146" i="6"/>
  <c r="F150" i="6"/>
  <c r="T76" i="24"/>
  <c r="G93" i="6"/>
  <c r="G103" i="6"/>
  <c r="G113" i="6"/>
  <c r="G123" i="6"/>
  <c r="G146" i="6"/>
  <c r="G150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150" i="24"/>
  <c r="R150" i="24"/>
  <c r="S150" i="24"/>
  <c r="T150" i="24"/>
  <c r="U150" i="24"/>
  <c r="B85" i="6"/>
  <c r="B93" i="6"/>
  <c r="B103" i="6"/>
  <c r="B113" i="6"/>
  <c r="B123" i="6"/>
  <c r="B133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D59" i="5"/>
  <c r="R51" i="20"/>
  <c r="E59" i="5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31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Y4" i="17"/>
  <c r="Y3" i="17"/>
  <c r="C70" i="4"/>
  <c r="D70" i="4"/>
  <c r="C64" i="4"/>
  <c r="D64" i="4"/>
  <c r="C63" i="4"/>
  <c r="D63" i="4"/>
  <c r="C48" i="4"/>
  <c r="C55" i="4"/>
  <c r="D55" i="4"/>
  <c r="D48" i="4"/>
  <c r="C49" i="4"/>
  <c r="C29" i="4"/>
  <c r="D29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9" i="4"/>
  <c r="P12" i="18"/>
  <c r="H8" i="2"/>
  <c r="H20" i="2"/>
  <c r="V13" i="16"/>
  <c r="F8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<sst xmlns="http://schemas.openxmlformats.org/spreadsheetml/2006/main" count="4243" uniqueCount="3305">
  <si>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</si>
  <si>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</si>
  <si>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</si>
  <si>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</si>
  <si>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</si>
  <si>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</si>
  <si>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</si>
  <si>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</si>
  <si>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</si>
  <si>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</si>
  <si>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</si>
  <si>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</si>
  <si>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</si>
  <si>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</si>
  <si>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</si>
  <si>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</si>
  <si>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</si>
  <si>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</si>
  <si>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</si>
  <si>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</si>
  <si>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</si>
  <si>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</si>
  <si>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</si>
  <si>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</si>
  <si>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</si>
  <si>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</si>
  <si>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</si>
  <si>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</si>
  <si>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</si>
  <si>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</si>
  <si>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</si>
  <si>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</si>
  <si>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</si>
  <si>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</si>
  <si>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</si>
  <si>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</si>
  <si>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</si>
  <si>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</si>
  <si>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</si>
  <si>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</si>
  <si>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</si>
  <si>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</si>
  <si>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</si>
  <si>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</si>
  <si>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</si>
  <si>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</si>
  <si>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</si>
  <si>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</si>
  <si>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</si>
  <si>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</si>
  <si>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</si>
  <si>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</si>
  <si>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</si>
  <si>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</si>
  <si>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</si>
  <si>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</si>
  <si>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</si>
  <si>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</si>
  <si>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</si>
  <si>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</si>
  <si>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</si>
  <si>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</si>
  <si>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</si>
  <si>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</si>
  <si>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</si>
  <si>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</si>
  <si>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</si>
  <si>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</si>
  <si>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</si>
  <si>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</si>
  <si>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</si>
  <si>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</si>
  <si>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</si>
  <si>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</si>
  <si>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</si>
  <si>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</si>
  <si>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</si>
  <si>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</si>
  <si>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</si>
  <si>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</si>
  <si>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</si>
  <si>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</si>
  <si>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</si>
  <si>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</si>
  <si>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</si>
  <si>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</si>
  <si>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</si>
  <si>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</si>
  <si>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</si>
  <si>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</si>
  <si>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</si>
  <si>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</si>
  <si>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</si>
  <si>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</si>
  <si>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</si>
  <si>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</si>
  <si>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</si>
  <si>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</si>
  <si>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</si>
  <si>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</si>
  <si>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</si>
  <si>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</si>
  <si>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</si>
  <si>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</si>
  <si>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</si>
  <si>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</si>
  <si>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</si>
  <si>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</si>
  <si>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</si>
  <si>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</si>
  <si>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</si>
  <si>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</si>
  <si>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</si>
  <si>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</si>
  <si>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</si>
  <si>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</si>
  <si>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</si>
  <si>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</si>
  <si>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</si>
  <si>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</si>
  <si>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</si>
  <si>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</si>
  <si>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</si>
  <si>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</si>
  <si>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</si>
  <si>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</si>
  <si>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</si>
  <si>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</si>
  <si>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</si>
  <si>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</si>
  <si>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</si>
  <si>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</si>
  <si>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</si>
  <si>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</si>
  <si>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</si>
  <si>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</si>
  <si>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</si>
  <si>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</si>
  <si>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</si>
  <si>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</si>
  <si>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</si>
  <si>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</si>
  <si>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</si>
  <si>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</si>
  <si>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</si>
  <si>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</si>
  <si>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</si>
  <si>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</si>
  <si>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</si>
  <si>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</si>
  <si>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</si>
  <si>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</si>
  <si>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</si>
  <si>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</si>
  <si>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</si>
  <si>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</si>
  <si>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</si>
  <si>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</si>
  <si>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</si>
  <si>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</si>
  <si>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</si>
  <si>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</si>
  <si>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</si>
  <si>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</si>
  <si>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</si>
  <si>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</si>
  <si>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</si>
  <si>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</si>
  <si>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</si>
  <si>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</si>
  <si>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</si>
  <si>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</si>
  <si>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</si>
  <si>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</si>
  <si>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</si>
  <si>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</si>
  <si>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</si>
  <si>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</si>
  <si>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</si>
  <si>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</si>
  <si>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</si>
  <si>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</si>
  <si>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</si>
  <si>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</si>
  <si>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</si>
  <si>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</si>
  <si>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</si>
  <si>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</si>
  <si>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</si>
  <si>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</si>
  <si>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</si>
  <si>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</si>
  <si>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</si>
  <si>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</si>
  <si>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</si>
  <si>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</si>
  <si>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</si>
  <si>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</si>
  <si>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</si>
  <si>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</si>
  <si>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</si>
  <si>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</si>
  <si>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</si>
  <si>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</si>
  <si>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</si>
  <si>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</si>
  <si>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</si>
  <si>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</si>
  <si>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</si>
  <si>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</si>
  <si>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</si>
  <si>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</si>
  <si>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</si>
  <si>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</si>
  <si>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</si>
  <si>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</si>
  <si>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</si>
  <si>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</si>
  <si>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</si>
  <si>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</si>
  <si>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</si>
  <si>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</si>
  <si>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</si>
  <si>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</si>
  <si>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</si>
  <si>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</si>
  <si>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</si>
  <si>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</si>
  <si>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</si>
  <si>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</si>
  <si>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</si>
  <si>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</si>
  <si>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</si>
  <si>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</si>
  <si>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</si>
  <si>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</si>
  <si>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</si>
  <si>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</si>
  <si>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</si>
  <si>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</si>
  <si>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</si>
  <si>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</si>
  <si>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</si>
  <si>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</si>
  <si>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</si>
  <si>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</si>
  <si>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</si>
  <si>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</si>
  <si>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</si>
  <si>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</si>
  <si>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</si>
  <si>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</si>
  <si>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</si>
  <si>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</si>
  <si>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</si>
  <si>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</si>
  <si>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</si>
  <si>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</si>
  <si>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</si>
  <si>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</si>
  <si>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</si>
  <si>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</si>
  <si>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</si>
  <si>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</si>
  <si>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</si>
  <si>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</si>
  <si>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</si>
  <si>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</si>
  <si>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</si>
  <si>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</si>
  <si>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</si>
  <si>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</si>
  <si>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</si>
  <si>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</si>
  <si>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</si>
  <si>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</si>
  <si>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</si>
  <si>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</si>
  <si>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</si>
  <si>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</si>
  <si>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</si>
  <si>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</si>
  <si>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</si>
  <si>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</si>
  <si>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</si>
  <si>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</si>
  <si>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</si>
  <si>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</si>
  <si>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</si>
  <si>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</si>
  <si>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</si>
  <si>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</si>
  <si>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</si>
  <si>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</si>
  <si>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</si>
  <si>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</si>
  <si>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</si>
  <si>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</si>
  <si>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</si>
  <si>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</si>
  <si>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</si>
  <si>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</si>
  <si>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</si>
  <si>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</si>
  <si>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</si>
  <si>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</si>
  <si>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</si>
  <si>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</si>
  <si>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</si>
  <si>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</si>
  <si>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</si>
  <si>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</si>
  <si>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</si>
  <si>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</si>
  <si>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</si>
  <si>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</si>
  <si>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</si>
  <si>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</si>
  <si>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</si>
  <si>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</si>
  <si>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</si>
  <si>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</si>
  <si>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</si>
  <si>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</si>
  <si>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</si>
  <si>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</si>
  <si>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</si>
  <si>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</si>
  <si>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</si>
  <si>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</si>
  <si>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</si>
  <si>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</si>
  <si>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</si>
  <si>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</si>
  <si>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</si>
  <si>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</si>
  <si>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</si>
  <si>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</si>
  <si>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</si>
  <si>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</si>
  <si>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</si>
  <si>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</si>
  <si>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</si>
  <si>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</si>
  <si>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</si>
  <si>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</si>
  <si>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</si>
  <si>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</si>
  <si>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</si>
  <si>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</si>
  <si>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</si>
  <si>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</si>
  <si>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</si>
  <si>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</si>
  <si>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</si>
  <si>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</si>
  <si>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</si>
  <si>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</si>
  <si>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</si>
  <si>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</si>
  <si>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</si>
  <si>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</si>
  <si>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</si>
  <si>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</si>
  <si>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</si>
  <si>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</si>
  <si>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</si>
  <si>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</si>
  <si>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</si>
  <si>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</si>
  <si>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</si>
  <si>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</si>
  <si>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</si>
  <si>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</si>
  <si>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</si>
  <si>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</si>
  <si>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</si>
  <si>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</si>
  <si>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</si>
  <si>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</si>
  <si>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</si>
  <si>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</si>
  <si>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</si>
  <si>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</si>
  <si>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</si>
  <si>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</si>
  <si>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</si>
  <si>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</si>
  <si>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</si>
  <si>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</si>
  <si>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</si>
  <si>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</si>
  <si>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</si>
  <si>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</si>
  <si>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</si>
  <si>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</si>
  <si>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</si>
  <si>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</si>
  <si>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</si>
  <si>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</si>
  <si>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</si>
  <si>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</si>
  <si>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</si>
  <si>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</si>
  <si>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</si>
  <si>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</si>
  <si>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</si>
  <si>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</si>
  <si>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</si>
  <si>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</si>
  <si>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</si>
  <si>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</si>
  <si>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</si>
  <si>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</si>
  <si>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</si>
  <si>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</si>
  <si>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</si>
  <si>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</si>
  <si>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</si>
  <si>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</si>
  <si>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</si>
  <si>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</si>
  <si>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</si>
  <si>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</si>
  <si>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</si>
  <si>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</si>
  <si>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</si>
  <si>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</si>
  <si>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</si>
  <si>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</si>
  <si>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</si>
  <si>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</si>
  <si>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</si>
  <si>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</si>
  <si>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</si>
  <si>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</si>
  <si>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</si>
  <si>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</si>
  <si>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</si>
  <si>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</si>
  <si>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</si>
  <si>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</si>
  <si>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</si>
  <si>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</si>
  <si>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</si>
  <si>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</si>
  <si>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</si>
  <si>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</si>
  <si>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</si>
  <si>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</si>
  <si>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</si>
  <si>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</si>
  <si>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</si>
  <si>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</si>
  <si>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</si>
  <si>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</si>
  <si>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</si>
  <si>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</si>
  <si>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</si>
  <si>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</si>
  <si>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</si>
  <si>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</si>
  <si>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</si>
  <si>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</si>
  <si>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</si>
  <si>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</si>
  <si>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</si>
  <si>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</si>
  <si>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</si>
  <si>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</si>
  <si>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</si>
  <si>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</si>
  <si>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</si>
  <si>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</si>
  <si>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</si>
  <si>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</si>
  <si>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</si>
  <si>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</si>
  <si>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</si>
  <si>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</si>
  <si>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</si>
  <si>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</si>
  <si>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</si>
  <si>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</si>
  <si>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</si>
  <si>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</si>
  <si>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</si>
  <si>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</si>
  <si>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</si>
  <si>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</si>
  <si>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</si>
  <si>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</si>
  <si>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</si>
  <si>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</si>
  <si>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</si>
  <si>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</si>
  <si>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</si>
  <si>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</si>
  <si>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</si>
  <si>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</si>
  <si>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</si>
  <si>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</si>
  <si>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</si>
  <si>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</si>
  <si>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</si>
  <si>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</si>
  <si>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</si>
  <si>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</si>
  <si>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</si>
  <si>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</si>
  <si>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</si>
  <si>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</si>
  <si>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</si>
  <si>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</si>
  <si>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</si>
  <si>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</si>
  <si>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</si>
  <si>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</si>
  <si>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</si>
  <si>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</si>
  <si>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</si>
  <si>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</si>
  <si>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</si>
  <si>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</si>
  <si>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</si>
  <si>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</si>
  <si>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</si>
  <si>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</si>
  <si>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</si>
  <si>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</si>
  <si>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</si>
  <si>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</si>
  <si>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</si>
  <si>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</si>
  <si>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</si>
  <si>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</si>
  <si>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</si>
  <si>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</si>
  <si>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</si>
  <si>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</si>
  <si>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</si>
  <si>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</si>
  <si>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</si>
  <si>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</si>
  <si>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</si>
  <si>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</si>
  <si>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</si>
  <si>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</si>
  <si>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</si>
  <si>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</si>
  <si>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</si>
  <si>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</si>
  <si>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</si>
  <si>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</si>
  <si>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</si>
  <si>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</si>
  <si>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</si>
  <si>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</si>
  <si>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</si>
  <si>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</si>
  <si>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</si>
  <si>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</si>
  <si>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</si>
  <si>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</si>
  <si>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</si>
  <si>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</si>
  <si>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</si>
  <si>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</si>
  <si>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</si>
  <si>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</si>
  <si>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</si>
  <si>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</si>
  <si>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</si>
  <si>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</si>
  <si>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</si>
  <si>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</si>
  <si>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</si>
  <si>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</si>
  <si>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</si>
  <si>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</si>
  <si>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</si>
  <si>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</si>
  <si>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</si>
  <si>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</si>
  <si>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</si>
  <si>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</si>
  <si>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</si>
  <si>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</si>
  <si>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</si>
  <si>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</si>
  <si>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</si>
  <si>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</si>
  <si>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</si>
  <si>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</si>
  <si>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</si>
  <si>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</si>
  <si>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</si>
  <si>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</si>
  <si>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</si>
  <si>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</si>
  <si>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</si>
  <si>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</si>
  <si>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</si>
  <si>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</si>
  <si>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</si>
  <si>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</si>
  <si>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</si>
  <si>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</si>
  <si>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</si>
  <si>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</si>
  <si>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</si>
  <si>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</si>
  <si>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</si>
  <si>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</si>
  <si>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</si>
  <si>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</si>
  <si>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</si>
  <si>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</si>
  <si>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</si>
  <si>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</si>
  <si>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</si>
  <si>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</si>
  <si>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</si>
  <si>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</si>
  <si>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</si>
  <si>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</si>
  <si>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</si>
  <si>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</si>
  <si>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</si>
  <si>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</si>
  <si>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</si>
  <si>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</si>
  <si>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</si>
  <si>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</si>
  <si>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</si>
  <si>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</si>
  <si>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</si>
  <si>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</si>
  <si>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</si>
  <si>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</si>
  <si>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</si>
  <si>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</si>
  <si>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</si>
  <si>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</si>
  <si>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</si>
  <si>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</si>
  <si>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</si>
  <si>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</si>
  <si>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</si>
  <si>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</si>
  <si>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</si>
  <si>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</si>
  <si>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</si>
  <si>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</si>
  <si>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</si>
  <si>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</si>
  <si>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</si>
  <si>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</si>
  <si>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</si>
  <si>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</si>
  <si>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</si>
  <si>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</si>
  <si>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</si>
  <si>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</si>
  <si>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</si>
  <si>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</si>
  <si>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</si>
  <si>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</si>
  <si>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</si>
  <si>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</si>
  <si>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</si>
  <si>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</si>
  <si>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</si>
  <si>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</si>
  <si>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</si>
  <si>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</si>
  <si>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</si>
  <si>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</si>
  <si>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</si>
  <si>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</si>
  <si>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</si>
  <si>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</si>
  <si>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</si>
  <si>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</si>
  <si>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</si>
  <si>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</si>
  <si>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</si>
  <si>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</si>
  <si>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</si>
  <si>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</si>
  <si>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</si>
  <si>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</si>
  <si>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</si>
  <si>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</si>
  <si>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</si>
  <si>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</si>
  <si>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</si>
  <si>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</si>
  <si>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</si>
  <si>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</si>
  <si>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</si>
  <si>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</si>
  <si>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</si>
  <si>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</si>
  <si>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</si>
  <si>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</si>
  <si>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</si>
  <si>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</si>
  <si>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</si>
  <si>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</si>
  <si>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</si>
  <si>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</si>
  <si>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</si>
  <si>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</si>
  <si>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</si>
  <si>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</si>
  <si>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</si>
  <si>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</si>
  <si>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</si>
  <si>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</si>
  <si>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</si>
  <si>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</si>
  <si>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</si>
  <si>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</si>
  <si>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</si>
  <si>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</si>
  <si>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</si>
  <si>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</si>
  <si>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</si>
  <si>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</si>
  <si>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</si>
  <si>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</si>
  <si>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</si>
  <si>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</si>
  <si>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</si>
  <si>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</si>
  <si>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</si>
  <si>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</si>
  <si>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</si>
  <si>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</si>
  <si>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</si>
  <si>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</si>
  <si>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</si>
  <si>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</si>
  <si>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</si>
  <si>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</si>
  <si>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</si>
  <si>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</si>
  <si>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</si>
  <si>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</si>
  <si>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</si>
  <si>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</si>
  <si>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</si>
  <si>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</si>
  <si>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</si>
  <si>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</si>
  <si>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</si>
  <si>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</si>
  <si>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</si>
  <si>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</si>
  <si>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</si>
  <si>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</si>
  <si>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</si>
  <si>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</si>
  <si>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</si>
  <si>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</si>
  <si>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</si>
  <si>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</si>
  <si>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</si>
  <si>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</si>
  <si>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</si>
  <si>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</si>
  <si>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</si>
  <si>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</si>
  <si>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</si>
  <si>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</si>
  <si>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</si>
  <si>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</si>
  <si>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</si>
  <si>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</si>
  <si>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</si>
  <si>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</si>
  <si>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</si>
  <si>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</si>
  <si>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</si>
  <si>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</si>
  <si>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</si>
  <si>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</si>
  <si>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</si>
  <si>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</si>
  <si>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</si>
  <si>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</si>
  <si>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</si>
  <si>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</si>
  <si>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</si>
  <si>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</si>
  <si>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</si>
  <si>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</si>
  <si>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</si>
  <si>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</si>
  <si>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</si>
  <si>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</si>
  <si>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</si>
  <si>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</si>
  <si>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</si>
  <si>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</si>
  <si>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</si>
  <si>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</si>
  <si>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</si>
  <si>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</si>
  <si>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</si>
  <si>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</si>
  <si>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</si>
  <si>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</si>
  <si>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</si>
  <si>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</si>
  <si>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</si>
  <si>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</si>
  <si>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</si>
  <si>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</si>
  <si>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</si>
  <si>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</si>
  <si>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</si>
  <si>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</si>
  <si>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</si>
  <si>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</si>
  <si>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</si>
  <si>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</si>
  <si>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</si>
  <si>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</si>
  <si>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</si>
  <si>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</si>
  <si>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</si>
  <si>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</si>
  <si>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</si>
  <si>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</si>
  <si>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</si>
  <si>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</si>
  <si>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</si>
  <si>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</si>
  <si>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</si>
  <si>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</si>
  <si>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</si>
  <si>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</si>
  <si>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</si>
  <si>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</si>
  <si>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</si>
  <si>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</si>
  <si>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</si>
  <si>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</si>
  <si>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</si>
  <si>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</si>
  <si>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</si>
  <si>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</si>
  <si>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</si>
  <si>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</si>
  <si>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</si>
  <si>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</si>
  <si>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</si>
  <si>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</si>
  <si>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</si>
  <si>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</si>
  <si>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</si>
  <si>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</si>
  <si>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</si>
  <si>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</si>
  <si>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</si>
  <si>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</si>
  <si>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</si>
  <si>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</si>
  <si>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</si>
  <si>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</si>
  <si>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</si>
  <si>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</si>
  <si>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</si>
  <si>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</si>
  <si>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</si>
  <si>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</si>
  <si>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</si>
  <si>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</si>
  <si>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</si>
  <si>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</si>
  <si>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</si>
  <si>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</si>
  <si>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</si>
  <si>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</si>
  <si>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</si>
  <si>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</si>
  <si>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</si>
  <si>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</si>
  <si>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</si>
  <si>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</si>
  <si>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</si>
  <si>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</si>
  <si>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</si>
  <si>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</si>
  <si>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</si>
  <si>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</si>
  <si>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</si>
  <si>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</si>
  <si>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</si>
  <si>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</si>
  <si>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</si>
  <si>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</si>
  <si>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</si>
  <si>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</si>
  <si>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</si>
  <si>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</si>
  <si>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</si>
  <si>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</si>
  <si>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</si>
  <si>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</si>
  <si>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</si>
  <si>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</si>
  <si>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</si>
  <si>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</si>
  <si>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</si>
  <si>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</si>
  <si>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</si>
  <si>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</si>
  <si>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</si>
  <si>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</si>
  <si>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</si>
  <si>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</si>
  <si>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</si>
  <si>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</si>
  <si>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</si>
  <si>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</si>
  <si>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</si>
  <si>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</si>
  <si>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</si>
  <si>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</si>
  <si>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</si>
  <si>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</si>
  <si>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</si>
  <si>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</si>
  <si>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</si>
  <si>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</si>
  <si>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</si>
  <si>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</si>
  <si>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</si>
  <si>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</si>
  <si>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</si>
  <si>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</si>
  <si>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</si>
  <si>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</si>
  <si>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</si>
  <si>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</si>
  <si>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</si>
  <si>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</si>
  <si>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</si>
  <si>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</si>
  <si>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</si>
  <si>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</si>
  <si>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</si>
  <si>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</si>
  <si>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</si>
  <si>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</si>
  <si>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</si>
  <si>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</si>
  <si>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</si>
  <si>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</si>
  <si>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</si>
  <si>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</si>
  <si>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</si>
  <si>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</si>
  <si>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</si>
  <si>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</si>
  <si>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</si>
  <si>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</si>
  <si>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</si>
  <si>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</si>
  <si>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</si>
  <si>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</si>
  <si>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</si>
  <si>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</si>
  <si>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</si>
  <si>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</si>
  <si>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</si>
  <si>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</si>
  <si>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</si>
  <si>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</si>
  <si>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</si>
  <si>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</si>
  <si>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</si>
  <si>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</si>
  <si>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</si>
  <si>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</si>
  <si>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</si>
  <si>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</si>
  <si>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</si>
  <si>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</si>
  <si>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</si>
  <si>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</si>
  <si>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</si>
  <si>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</si>
  <si>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</si>
  <si>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</si>
  <si>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</si>
  <si>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</si>
  <si>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</si>
  <si>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</si>
  <si>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</si>
  <si>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</si>
  <si>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</si>
  <si>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</si>
  <si>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</si>
  <si>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</si>
  <si>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</si>
  <si>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</si>
  <si>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</si>
  <si>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</si>
  <si>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</si>
  <si>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</si>
  <si>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</si>
  <si>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</si>
  <si>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</si>
  <si>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</si>
  <si>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</si>
  <si>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</si>
  <si>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</si>
  <si>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</si>
  <si>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</si>
  <si>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</si>
  <si>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</si>
  <si>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</si>
  <si>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</si>
  <si>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</si>
  <si>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</si>
  <si>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</si>
  <si>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</si>
  <si>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</si>
  <si>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</si>
  <si>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</si>
  <si>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</si>
  <si>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</si>
  <si>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</si>
  <si>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</si>
  <si>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</si>
  <si>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</si>
  <si>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</si>
  <si>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</si>
  <si>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</si>
  <si>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</si>
  <si>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</si>
  <si>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</si>
  <si>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</si>
  <si>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</si>
  <si>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</si>
  <si>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</si>
  <si>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</si>
  <si>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</si>
  <si>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</si>
  <si>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</si>
  <si>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</si>
  <si>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</si>
  <si>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</si>
  <si>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</si>
  <si>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</si>
  <si>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</si>
  <si>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</si>
  <si>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</si>
  <si>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</si>
  <si>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</si>
  <si>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</si>
  <si>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</si>
  <si>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</si>
  <si>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</si>
  <si>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</si>
  <si>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</si>
  <si>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</si>
  <si>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</si>
  <si>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</si>
  <si>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</si>
  <si>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</si>
  <si>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</si>
  <si>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</si>
  <si>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</si>
  <si>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</si>
  <si>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</si>
  <si>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</si>
  <si>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</si>
  <si>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</si>
  <si>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</si>
  <si>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</si>
  <si>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</si>
  <si>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</si>
  <si>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</si>
  <si>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</si>
  <si>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</si>
  <si>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</si>
  <si>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</si>
  <si>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</si>
  <si>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</si>
  <si>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</si>
  <si>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</si>
  <si>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</si>
  <si>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</si>
  <si>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</si>
  <si>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</si>
  <si>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</si>
  <si>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</si>
  <si>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</si>
  <si>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</si>
  <si>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</si>
  <si>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</si>
  <si>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</si>
  <si>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</si>
  <si>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</si>
  <si>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</si>
  <si>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</si>
  <si>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</si>
  <si>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</si>
  <si>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</si>
  <si>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</si>
  <si>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</si>
  <si>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</si>
  <si>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</si>
  <si>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</si>
  <si>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</si>
  <si>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</si>
  <si>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</si>
  <si>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</si>
  <si>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</si>
  <si>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</si>
  <si>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</si>
  <si>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</si>
  <si>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</si>
  <si>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</si>
  <si>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</si>
  <si>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</si>
  <si>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</si>
  <si>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</si>
  <si>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</si>
  <si>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</si>
  <si>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</si>
  <si>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</si>
  <si>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</si>
  <si>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</si>
  <si>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</si>
  <si>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</si>
  <si>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</si>
  <si>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</si>
  <si>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</si>
  <si>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</si>
  <si>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</si>
  <si>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</si>
  <si>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</si>
  <si>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</si>
  <si>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</si>
  <si>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</si>
  <si>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</si>
  <si>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</si>
  <si>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</si>
  <si>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</si>
  <si>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</si>
  <si>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</si>
  <si>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</si>
  <si>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</si>
  <si>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</si>
  <si>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</si>
  <si>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</si>
  <si>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</si>
  <si>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</si>
  <si>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</si>
  <si>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</si>
  <si>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</si>
  <si>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</si>
  <si>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</si>
  <si>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</si>
  <si>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</si>
  <si>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</si>
  <si>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</si>
  <si>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</si>
  <si>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</si>
  <si>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</si>
  <si>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</si>
  <si>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</si>
  <si>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</si>
  <si>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</si>
  <si>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</si>
  <si>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</si>
  <si>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</si>
  <si>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</si>
  <si>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</si>
  <si>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</si>
  <si>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</si>
  <si>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</si>
  <si>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</si>
  <si>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</si>
  <si>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</si>
  <si>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</si>
  <si>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</si>
  <si>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</si>
  <si>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</si>
  <si>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</si>
  <si>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</si>
  <si>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</si>
  <si>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</si>
  <si>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</si>
  <si>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</si>
  <si>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</si>
  <si>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</si>
  <si>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</si>
  <si>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</si>
  <si>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</si>
  <si>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</si>
  <si>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</si>
  <si>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</si>
  <si>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</si>
  <si>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</si>
  <si>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</si>
  <si>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</si>
  <si>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</si>
  <si>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</si>
  <si>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</si>
  <si>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</si>
  <si>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</si>
  <si>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</si>
  <si>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</si>
  <si>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</si>
  <si>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</si>
  <si>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</si>
  <si>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</si>
  <si>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</si>
  <si>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</si>
  <si>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</si>
  <si>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</si>
  <si>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</si>
  <si>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</si>
  <si>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</si>
  <si>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</si>
  <si>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</si>
  <si>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</si>
  <si>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</si>
  <si>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</si>
  <si>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</si>
  <si>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</si>
  <si>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</si>
  <si>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</si>
  <si>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</si>
  <si>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</si>
  <si>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</si>
  <si>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</si>
  <si>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</si>
  <si>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</si>
  <si>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</si>
  <si>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</si>
  <si>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</si>
  <si>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</si>
  <si>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</si>
  <si>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</si>
  <si>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</si>
  <si>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</si>
  <si>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</si>
  <si>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</si>
  <si>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</si>
  <si>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</si>
  <si>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</si>
  <si>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</si>
  <si>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</si>
  <si>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</si>
  <si>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</si>
  <si>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</si>
  <si>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</si>
  <si>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</si>
  <si>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</si>
  <si>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</si>
  <si>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</si>
  <si>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</si>
  <si>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</si>
  <si>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</si>
  <si>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</si>
  <si>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</si>
  <si>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</si>
  <si>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</si>
  <si>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</si>
  <si>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</si>
  <si>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</si>
  <si>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</si>
  <si>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</si>
  <si>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</si>
  <si>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</si>
  <si>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</si>
  <si>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</si>
  <si>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</si>
  <si>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</si>
  <si>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</si>
  <si>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</si>
  <si>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</si>
  <si>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</si>
  <si>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</si>
  <si>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</si>
  <si>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</si>
  <si>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</si>
  <si>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</si>
  <si>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</si>
  <si>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</si>
  <si>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</si>
  <si>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</si>
  <si>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</si>
  <si>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</si>
  <si>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</si>
  <si>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</si>
  <si>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</si>
  <si>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</si>
  <si>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</si>
  <si>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</si>
  <si>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</si>
  <si>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</si>
  <si>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</si>
  <si>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</si>
  <si>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</si>
  <si>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</si>
  <si>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</si>
  <si>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</si>
  <si>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</si>
  <si>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</si>
  <si>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</si>
  <si>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</si>
  <si>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</si>
  <si>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</si>
  <si>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</si>
  <si>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</si>
  <si>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</si>
  <si>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</si>
  <si>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</si>
  <si>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</si>
  <si>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</si>
  <si>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</si>
  <si>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</si>
  <si>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</si>
  <si>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</si>
  <si>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</si>
  <si>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</si>
  <si>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</si>
  <si>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</si>
  <si>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</si>
  <si>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</si>
  <si>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</si>
  <si>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</si>
  <si>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</si>
  <si>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</si>
  <si>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</si>
  <si>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</si>
  <si>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</si>
  <si>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</si>
  <si>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</si>
  <si>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</si>
  <si>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</si>
  <si>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</si>
  <si>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</si>
  <si>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</si>
  <si>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</si>
  <si>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</si>
  <si>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</si>
  <si>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</si>
  <si>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</si>
  <si>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</si>
  <si>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</si>
  <si>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</si>
  <si>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</si>
  <si>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</si>
  <si>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</si>
  <si>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</si>
  <si>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</si>
  <si>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</si>
  <si>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</si>
  <si>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</si>
  <si>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</si>
  <si>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</si>
  <si>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</si>
  <si>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</si>
  <si>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</si>
  <si>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</si>
  <si>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</si>
  <si>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</si>
  <si>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</si>
  <si>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</si>
  <si>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</si>
  <si>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</si>
  <si>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</si>
  <si>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</si>
  <si>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</si>
  <si>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</si>
  <si>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</si>
  <si>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</si>
  <si>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</si>
  <si>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</si>
  <si>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</si>
  <si>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</si>
  <si>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</si>
  <si>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</si>
  <si>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</si>
  <si>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</si>
  <si>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</si>
  <si>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</si>
  <si>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</si>
  <si>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</si>
  <si>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</si>
  <si>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</si>
  <si>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</si>
  <si>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</si>
  <si>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</si>
  <si>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</si>
  <si>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</si>
  <si>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</si>
  <si>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</si>
  <si>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</si>
  <si>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</si>
  <si>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</si>
  <si>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</si>
  <si>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</si>
  <si>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</si>
  <si>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</si>
  <si>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</si>
  <si>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</si>
  <si>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</si>
  <si>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</si>
  <si>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</si>
  <si>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</si>
  <si>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</si>
  <si>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</si>
  <si>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</si>
  <si>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</si>
  <si>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</si>
  <si>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</si>
  <si>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</si>
  <si>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</si>
  <si>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</si>
  <si>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</si>
  <si>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</si>
  <si>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</si>
  <si>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</si>
  <si>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</si>
  <si>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</si>
  <si>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</si>
  <si>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</si>
  <si>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</si>
  <si>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</si>
  <si>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</si>
  <si>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</si>
  <si>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</si>
  <si>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</si>
  <si>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</si>
  <si>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</si>
  <si>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</si>
  <si>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</si>
  <si>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</si>
  <si>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</si>
  <si>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</si>
  <si>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</si>
  <si>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</si>
  <si>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</si>
  <si>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</si>
  <si>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</si>
  <si>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</si>
  <si>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</si>
  <si>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</si>
  <si>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</si>
  <si>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</si>
  <si>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</si>
  <si>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</si>
  <si>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</si>
  <si>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</si>
  <si>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</si>
  <si>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</si>
  <si>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</si>
  <si>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</si>
  <si>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</si>
  <si>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</si>
  <si>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</si>
  <si>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</si>
  <si>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</si>
  <si>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</si>
  <si>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</si>
  <si>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</si>
  <si>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</si>
  <si>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</si>
  <si>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</si>
  <si>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</si>
  <si>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</si>
  <si>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</si>
  <si>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</si>
  <si>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</si>
  <si>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</si>
  <si>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</si>
  <si>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</si>
  <si>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</si>
  <si>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</si>
  <si>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</si>
  <si>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</si>
  <si>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</si>
  <si>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</si>
  <si>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</si>
  <si>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</si>
  <si>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</si>
  <si>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</si>
  <si>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</si>
  <si>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</si>
  <si>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</si>
  <si>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</si>
  <si>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</si>
  <si>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</si>
  <si>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</si>
  <si>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</si>
  <si>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</si>
  <si>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</si>
  <si>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</si>
  <si>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</si>
  <si>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</si>
  <si>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</si>
  <si>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</si>
  <si>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</si>
  <si>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</si>
  <si>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</si>
  <si>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</si>
  <si>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</si>
  <si>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</si>
  <si>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</si>
  <si>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</si>
  <si>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</si>
  <si>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</si>
  <si>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</si>
  <si>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</si>
  <si>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</si>
  <si>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</si>
  <si>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</si>
  <si>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</si>
  <si>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</si>
  <si>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</si>
  <si>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</si>
  <si>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</si>
  <si>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</si>
  <si>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</si>
  <si>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</si>
  <si>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</si>
  <si>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</si>
  <si>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</si>
  <si>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</si>
  <si>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</si>
  <si>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</si>
  <si>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</si>
  <si>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</si>
  <si>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</si>
  <si>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</si>
  <si>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</si>
  <si>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</si>
  <si>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</si>
  <si>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</si>
  <si>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</si>
  <si>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</si>
  <si>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</si>
  <si>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</si>
  <si>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</si>
  <si>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</si>
  <si>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</si>
  <si>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</si>
  <si>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</si>
  <si>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</si>
  <si>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</si>
  <si>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</si>
  <si>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</si>
  <si>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</si>
  <si>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</si>
  <si>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</si>
  <si>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</si>
  <si>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</si>
  <si>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</si>
  <si>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</si>
  <si>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</si>
  <si>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</si>
  <si>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</si>
  <si>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</si>
  <si>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</si>
  <si>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</si>
  <si>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</si>
  <si>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</si>
  <si>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</si>
  <si>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</si>
  <si>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</si>
  <si>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</si>
  <si>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</si>
  <si>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</si>
  <si>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</si>
  <si>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</si>
  <si>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</si>
  <si>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</si>
  <si>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</si>
  <si>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</si>
  <si>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</si>
  <si>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</si>
  <si>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</si>
  <si>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</si>
  <si>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</si>
  <si>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</si>
  <si>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</si>
  <si>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</si>
  <si>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</si>
  <si>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</si>
  <si>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</si>
  <si>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</si>
  <si>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</si>
  <si>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</si>
  <si>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</si>
  <si>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</si>
  <si>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</si>
  <si>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</si>
  <si>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</si>
  <si>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</si>
  <si>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</si>
  <si>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</si>
  <si>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</si>
  <si>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</si>
  <si>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</si>
  <si>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</si>
  <si>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</si>
  <si>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</si>
  <si>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</si>
  <si>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</si>
  <si>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</si>
  <si>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</si>
  <si>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</si>
  <si>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</si>
  <si>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</si>
  <si>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</si>
  <si>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</si>
  <si>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</si>
  <si>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</si>
  <si>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</si>
  <si>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</si>
  <si>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</si>
  <si>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</si>
  <si>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</si>
  <si>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</si>
  <si>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</si>
  <si>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</si>
  <si>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</si>
  <si>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</si>
  <si>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</si>
  <si>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</si>
  <si>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</si>
  <si>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</si>
  <si>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</si>
  <si>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</si>
  <si>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</si>
  <si>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</si>
  <si>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</si>
  <si>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</si>
  <si>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</si>
  <si>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</si>
  <si>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</si>
  <si>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</si>
  <si>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</si>
  <si>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</si>
  <si>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</si>
  <si>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</si>
  <si>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</si>
  <si>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</si>
  <si>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</si>
  <si>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</si>
  <si>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</si>
  <si>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</si>
  <si>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</si>
  <si>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</si>
  <si>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</si>
  <si>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</si>
  <si>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</si>
  <si>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</si>
  <si>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</si>
  <si>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</si>
  <si>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</si>
  <si>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</si>
  <si>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</si>
  <si>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</si>
  <si>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</si>
  <si>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</si>
  <si>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</si>
  <si>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</si>
  <si>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</si>
  <si>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</si>
  <si>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</si>
  <si>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</si>
  <si>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</si>
  <si>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</si>
  <si>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</si>
  <si>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</si>
  <si>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</si>
  <si>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</si>
  <si>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</si>
  <si>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</si>
  <si>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</si>
  <si>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</si>
  <si>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</si>
  <si>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</si>
  <si>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</si>
  <si>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</si>
  <si>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</si>
  <si>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</si>
  <si>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</si>
  <si>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</si>
  <si>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</si>
  <si>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</si>
  <si>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</si>
  <si>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</si>
  <si>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</si>
  <si>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</si>
  <si>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</si>
  <si>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</si>
  <si>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</si>
  <si>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</si>
  <si>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</si>
  <si>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</si>
  <si>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</si>
  <si>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</si>
  <si>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</si>
  <si>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</si>
  <si>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</si>
  <si>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</si>
  <si>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</si>
  <si>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</si>
  <si>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</si>
  <si>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</si>
  <si>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</si>
  <si>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</si>
  <si>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</si>
  <si>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</si>
  <si>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</si>
  <si>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</si>
  <si>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</si>
  <si>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</si>
  <si>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</si>
  <si>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</si>
  <si>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</si>
  <si>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</si>
  <si>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</si>
  <si>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</si>
  <si>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</si>
  <si>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</si>
  <si>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</si>
  <si>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</si>
  <si>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</si>
  <si>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</si>
  <si>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</si>
  <si>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</si>
  <si>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</si>
  <si>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</si>
  <si>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</si>
  <si>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</si>
  <si>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</si>
  <si>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</si>
  <si>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</si>
  <si>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</si>
  <si>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</si>
  <si>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</si>
  <si>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</si>
  <si>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</si>
  <si>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</si>
  <si>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</si>
  <si>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</si>
  <si>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</si>
  <si>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</si>
  <si>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</si>
  <si>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</si>
  <si>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</si>
  <si>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</si>
  <si>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</si>
  <si>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</si>
  <si>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</si>
  <si>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</si>
  <si>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</si>
  <si>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</si>
  <si>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</si>
  <si>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</si>
  <si>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</si>
  <si>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</si>
  <si>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</si>
  <si>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</si>
  <si>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</si>
  <si>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</si>
  <si>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</si>
  <si>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</si>
  <si>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</si>
  <si>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</si>
  <si>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</si>
  <si>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</si>
  <si>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</si>
  <si>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</si>
  <si>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</si>
  <si>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</si>
  <si>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</si>
  <si>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</si>
  <si>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</si>
  <si>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</si>
  <si>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</si>
  <si>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</si>
  <si>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</si>
  <si>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</si>
  <si>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</si>
  <si>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</si>
  <si>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</si>
  <si>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</si>
  <si>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</si>
  <si>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</si>
  <si>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</si>
  <si>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</si>
  <si>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</si>
  <si>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</si>
  <si>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</si>
  <si>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</si>
  <si>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</si>
  <si>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</si>
  <si>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</si>
  <si>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</si>
  <si>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</si>
  <si>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</si>
  <si>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</si>
  <si>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</si>
  <si>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</si>
  <si>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</si>
  <si>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</si>
  <si>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</si>
  <si>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</si>
  <si>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</si>
  <si>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</si>
  <si>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</si>
  <si>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</si>
  <si>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</si>
  <si>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</si>
  <si>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</si>
  <si>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</si>
  <si>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</si>
  <si>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</si>
  <si>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</si>
  <si>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</si>
  <si>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</si>
  <si>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</si>
  <si>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</si>
  <si>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</si>
  <si>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</si>
  <si>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</si>
  <si>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</si>
  <si>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</si>
  <si>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</si>
  <si>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</si>
  <si>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</si>
  <si>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</si>
  <si>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</si>
  <si>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</si>
  <si>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</si>
  <si>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</si>
  <si>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</si>
  <si>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</si>
  <si>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</si>
  <si>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</si>
  <si>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</si>
  <si>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</si>
  <si>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</si>
  <si>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</si>
  <si>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</si>
  <si>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</si>
  <si>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</si>
  <si>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</si>
  <si>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</si>
  <si>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</si>
  <si>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</si>
  <si>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</si>
  <si>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</si>
  <si>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</si>
  <si>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</si>
  <si>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</si>
  <si>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</si>
  <si>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</si>
  <si>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</si>
  <si>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</si>
  <si>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</si>
  <si>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</si>
  <si>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</si>
  <si>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</si>
  <si>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</si>
  <si>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</si>
  <si>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</si>
  <si>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</si>
  <si>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</si>
  <si>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</si>
  <si>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</si>
  <si>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</si>
  <si>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</si>
  <si>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</si>
  <si>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</si>
  <si>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</si>
  <si>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</si>
  <si>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</si>
  <si>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</si>
  <si>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</si>
  <si>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</si>
  <si>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</si>
  <si>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</si>
  <si>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</si>
  <si>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</si>
  <si>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</si>
  <si>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</si>
  <si>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</si>
  <si>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</si>
  <si>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</si>
  <si>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</si>
  <si>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</si>
  <si>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</si>
  <si>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</si>
  <si>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</si>
  <si>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</si>
  <si>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</si>
  <si>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</si>
  <si>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</si>
  <si>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</si>
  <si>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</si>
  <si>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</si>
  <si>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</si>
  <si>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</si>
  <si>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</si>
  <si>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</si>
  <si>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</si>
  <si>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</si>
  <si>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</si>
  <si>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</si>
  <si>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</si>
  <si>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</si>
  <si>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</si>
  <si>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</si>
  <si>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</si>
  <si>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</si>
  <si>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</si>
  <si>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</si>
  <si>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</si>
  <si>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</si>
  <si>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</si>
  <si>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</si>
  <si>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</si>
  <si>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</si>
  <si>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</si>
  <si>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</si>
  <si>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</si>
  <si>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</si>
  <si>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</si>
  <si>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</si>
  <si>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</si>
  <si>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</si>
  <si>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</si>
  <si>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</si>
  <si>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</si>
  <si>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</si>
  <si>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</si>
  <si>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</si>
  <si>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</si>
  <si>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</si>
  <si>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</si>
  <si>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</si>
  <si>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</si>
  <si>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</si>
  <si>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</si>
  <si>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</si>
  <si>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</si>
  <si>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</si>
  <si>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</si>
  <si>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</si>
  <si>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</si>
  <si>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</si>
  <si>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</si>
  <si>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</si>
  <si>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</si>
  <si>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</si>
  <si>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</si>
  <si>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</si>
  <si>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</si>
  <si>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</si>
  <si>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</si>
  <si>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</si>
  <si>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</si>
  <si>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</si>
  <si>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</si>
  <si>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</si>
  <si>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</si>
  <si>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</si>
  <si>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</si>
  <si>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</si>
  <si>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</si>
  <si>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</si>
  <si>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</si>
  <si>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</si>
  <si>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</si>
  <si>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</si>
  <si>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</si>
  <si>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</si>
  <si>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</si>
  <si>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</si>
  <si>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</si>
  <si>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</si>
  <si>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</si>
  <si>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</si>
  <si>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</si>
  <si>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</si>
  <si>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</si>
  <si>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</si>
  <si>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</si>
  <si>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</si>
  <si>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</si>
  <si>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</si>
  <si>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</si>
  <si>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</si>
  <si>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</si>
  <si>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</si>
  <si>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</si>
  <si>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</si>
  <si>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</si>
  <si>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</si>
  <si>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</si>
  <si>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</si>
  <si>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</si>
  <si>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</si>
  <si>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</si>
  <si>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</si>
  <si>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</si>
  <si>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</si>
  <si>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</si>
  <si>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</si>
  <si>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</si>
  <si>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</si>
  <si>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</si>
  <si>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</si>
  <si>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</si>
  <si>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</si>
  <si>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</si>
  <si>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</si>
  <si>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</si>
  <si>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</si>
  <si>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</si>
  <si>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</si>
  <si>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</si>
  <si>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</si>
  <si>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</si>
  <si>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</si>
  <si>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</si>
  <si>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</si>
  <si>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</si>
  <si>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</si>
  <si>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</si>
  <si>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</si>
  <si>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</si>
  <si>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</si>
  <si>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</si>
  <si>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</si>
  <si>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</si>
  <si>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</si>
  <si>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</si>
  <si>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</si>
  <si>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</si>
  <si>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</si>
  <si>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</si>
  <si>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</si>
  <si>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</si>
  <si>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</si>
  <si>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</si>
  <si>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</si>
  <si>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</si>
  <si>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</si>
  <si>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</si>
  <si>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</si>
  <si>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</si>
  <si>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</si>
  <si>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</si>
  <si>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</si>
  <si>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</si>
  <si>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</si>
  <si>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</si>
  <si>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</si>
  <si>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</si>
  <si>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</si>
  <si>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</si>
  <si>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</si>
  <si>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</si>
  <si>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</si>
  <si>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</si>
  <si>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</si>
  <si>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</si>
  <si>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</si>
  <si>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</si>
  <si>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</si>
  <si>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</si>
  <si>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</si>
  <si>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</si>
  <si>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</si>
  <si>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</si>
  <si>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</si>
  <si>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</si>
  <si>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</si>
  <si>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</si>
  <si>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</si>
  <si>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</si>
  <si>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</si>
  <si>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</si>
  <si>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</si>
  <si>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</si>
  <si>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</si>
  <si>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</si>
  <si>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</si>
  <si>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</si>
  <si>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</si>
  <si>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</si>
  <si>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</si>
  <si>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</si>
  <si>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</si>
  <si>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</si>
  <si>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</si>
  <si>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</si>
  <si>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</si>
  <si>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</si>
  <si>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</si>
  <si>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</si>
  <si>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</si>
  <si>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</si>
  <si>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</si>
  <si>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</si>
  <si>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</si>
  <si>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</si>
  <si>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</si>
  <si>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</si>
  <si>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</si>
  <si>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</si>
  <si>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</si>
  <si>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</si>
  <si>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</si>
  <si>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</si>
  <si>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</si>
  <si>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</si>
  <si>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</si>
  <si>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</si>
  <si>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</si>
  <si>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</si>
  <si>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</si>
  <si>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</si>
  <si>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</si>
  <si>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</si>
  <si>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</si>
  <si>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</si>
  <si>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</si>
  <si>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</si>
  <si>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</si>
  <si>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</si>
  <si>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</si>
  <si>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</si>
  <si>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</si>
  <si>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</si>
  <si>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</si>
  <si>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</si>
  <si>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</si>
  <si>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</si>
  <si>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</si>
  <si>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</si>
  <si>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</si>
  <si>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</si>
  <si>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</si>
  <si>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</si>
  <si>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</si>
  <si>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</si>
  <si>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</si>
  <si>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</si>
  <si>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</si>
  <si>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</si>
  <si>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</si>
  <si>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</si>
  <si>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</si>
  <si>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</si>
  <si>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</si>
  <si>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</si>
  <si>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</si>
  <si>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</si>
  <si>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</si>
  <si>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</si>
  <si>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</si>
  <si>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</si>
  <si>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</si>
  <si>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</si>
  <si>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</si>
  <si>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</si>
  <si>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</si>
  <si>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</si>
  <si>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</si>
  <si>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</si>
  <si>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</si>
  <si>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</si>
  <si>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</si>
  <si>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</si>
  <si>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</si>
  <si>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</si>
  <si>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</si>
  <si>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</si>
  <si>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</si>
  <si>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</si>
  <si>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</si>
  <si>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</si>
  <si>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</si>
  <si>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</si>
  <si>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</si>
  <si>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</si>
  <si>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</si>
  <si>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</si>
  <si>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</si>
  <si>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</si>
  <si>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</si>
  <si>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</si>
  <si>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</si>
  <si>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</si>
  <si>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</si>
  <si>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</si>
  <si>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</si>
  <si>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</si>
  <si>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</si>
  <si>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</si>
  <si>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</si>
  <si>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</si>
  <si>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</si>
  <si>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</si>
  <si>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</si>
  <si>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</si>
  <si>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</si>
  <si>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</si>
  <si>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</si>
  <si>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</si>
  <si>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</si>
  <si>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</si>
  <si>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</si>
  <si>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</si>
  <si>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</si>
  <si>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</si>
  <si>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</si>
  <si>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</si>
  <si>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</si>
  <si>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</si>
  <si>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</si>
  <si>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</si>
  <si>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</si>
  <si>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</si>
  <si>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</si>
  <si>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</si>
  <si>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</si>
  <si>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</si>
  <si>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</si>
  <si>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</si>
  <si>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</si>
  <si>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</si>
  <si>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</si>
  <si>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</si>
  <si>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</si>
  <si>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</si>
  <si>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</si>
  <si>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</si>
  <si>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</si>
  <si>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</si>
  <si>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</si>
  <si>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</si>
  <si>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</si>
  <si>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</si>
  <si>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</si>
  <si>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</si>
  <si>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</si>
  <si>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</si>
  <si>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</si>
  <si>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</si>
  <si>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</si>
  <si>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</si>
  <si>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</si>
  <si>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</si>
  <si>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</si>
  <si>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</si>
  <si>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</si>
  <si>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</si>
  <si>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</si>
  <si>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</si>
  <si>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</si>
  <si>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</si>
  <si>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</si>
  <si>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</si>
  <si>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</si>
  <si>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</si>
  <si>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</si>
  <si>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</si>
  <si>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</si>
  <si>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</si>
  <si>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</si>
  <si>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</si>
  <si>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</si>
  <si>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</si>
  <si>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</si>
  <si>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</si>
  <si>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</si>
  <si>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</si>
  <si>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</si>
  <si>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</si>
  <si>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</si>
  <si>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</si>
  <si>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</si>
  <si>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</si>
  <si>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</si>
  <si>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</si>
  <si>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</si>
  <si>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</si>
  <si>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</si>
  <si>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</si>
  <si>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</si>
  <si>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</si>
  <si>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</si>
  <si>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</si>
  <si>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</si>
  <si>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</si>
  <si>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</si>
  <si>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</si>
  <si>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</si>
  <si>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</si>
  <si>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</si>
  <si>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</si>
  <si>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</si>
  <si>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</si>
  <si>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</si>
  <si>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</si>
  <si>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</si>
  <si>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</si>
  <si>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</si>
  <si>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</si>
  <si>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</si>
  <si>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</si>
  <si>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</si>
  <si>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</si>
  <si>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</si>
  <si>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</si>
  <si>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</si>
  <si>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</si>
  <si>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</si>
  <si>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</si>
  <si>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</si>
  <si>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</si>
  <si>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</si>
  <si>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</si>
  <si>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</si>
  <si>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</si>
  <si>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</si>
  <si>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</si>
  <si>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</si>
  <si>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</si>
  <si>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</si>
  <si>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</si>
  <si>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</si>
  <si>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</si>
  <si>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</si>
  <si>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</si>
  <si>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</si>
  <si>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</si>
  <si>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</si>
  <si>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</si>
  <si>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</si>
  <si>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</si>
  <si>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</si>
  <si>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</si>
  <si>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</si>
  <si>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</si>
  <si>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</si>
  <si>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</si>
  <si>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</si>
  <si>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</si>
  <si>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</si>
  <si>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</si>
  <si>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</si>
  <si>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</si>
  <si>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</si>
  <si>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</si>
  <si>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</si>
  <si>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</si>
  <si>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</si>
  <si>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</si>
  <si>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</si>
  <si>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</si>
  <si>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</si>
  <si>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</si>
  <si>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</si>
  <si>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</si>
  <si>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</si>
  <si>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</si>
  <si>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</si>
  <si>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</si>
  <si>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</si>
  <si>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</si>
  <si>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</si>
  <si>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</si>
  <si>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</si>
  <si>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</si>
  <si>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</si>
  <si>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</si>
  <si>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</si>
  <si>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</si>
  <si>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</si>
  <si>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</si>
  <si>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</si>
  <si>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</si>
  <si>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</si>
  <si>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</si>
  <si>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</si>
  <si>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</si>
  <si>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</si>
  <si>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</si>
  <si>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</si>
  <si>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</si>
  <si>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</si>
  <si>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</si>
  <si>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</si>
  <si>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</si>
  <si>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</si>
  <si>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</si>
  <si>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</si>
  <si>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</si>
  <si>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</si>
  <si>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</si>
  <si>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</si>
  <si>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</si>
  <si>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</si>
  <si>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</si>
  <si>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</si>
  <si>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</si>
  <si>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</si>
  <si>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</si>
  <si>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</si>
  <si>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</si>
  <si>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</si>
  <si>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</si>
  <si>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</si>
  <si>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</si>
  <si>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</si>
  <si>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</si>
  <si>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</si>
  <si>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</si>
  <si>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</si>
  <si>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</si>
  <si>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</si>
  <si>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</si>
  <si>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</si>
  <si>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</si>
  <si>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</si>
  <si>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</si>
  <si>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</si>
  <si>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</si>
  <si>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</si>
  <si>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</si>
  <si>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</si>
  <si>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</si>
  <si>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</si>
  <si>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</si>
  <si>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</si>
  <si>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</si>
  <si>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</si>
  <si>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</si>
  <si>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</si>
  <si>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</si>
  <si>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</si>
  <si>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</si>
  <si>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</si>
  <si>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</si>
  <si>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</si>
  <si>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</si>
  <si>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</si>
  <si>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</si>
  <si>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</si>
  <si>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</si>
  <si>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</si>
  <si>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</si>
  <si>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</si>
  <si>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</si>
  <si>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</si>
  <si>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</si>
  <si>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</si>
  <si>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</si>
  <si>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</si>
  <si>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</si>
  <si>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</si>
  <si>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</si>
  <si>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</si>
  <si>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</si>
  <si>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</si>
  <si>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</si>
  <si>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</si>
  <si>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</si>
  <si>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</si>
  <si>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</si>
  <si>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</si>
  <si>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</si>
  <si>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</si>
  <si>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</si>
  <si>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</si>
  <si>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</si>
  <si>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</si>
  <si>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</si>
  <si>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</si>
  <si>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</si>
  <si>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</si>
  <si>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</si>
  <si>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</si>
  <si>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</si>
  <si>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</si>
  <si>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</si>
  <si>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</si>
  <si>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</si>
  <si>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</si>
  <si>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</si>
  <si>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</si>
  <si>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</si>
  <si>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</si>
  <si>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</si>
  <si>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</si>
  <si>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</si>
  <si>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</si>
  <si>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</si>
  <si>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</si>
  <si>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</si>
  <si>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</si>
  <si>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</si>
  <si>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</si>
  <si>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</si>
  <si>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</si>
  <si>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</si>
  <si>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</si>
  <si>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</si>
  <si>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</si>
  <si>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</si>
  <si>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</si>
  <si>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</si>
  <si>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</si>
  <si>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</si>
  <si>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</si>
  <si>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</si>
  <si>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</si>
  <si>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</si>
  <si>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</si>
  <si>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</si>
  <si>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</si>
  <si>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</si>
  <si>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</si>
  <si>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</si>
  <si>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</si>
  <si>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</si>
  <si>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</si>
  <si>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</si>
  <si>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</si>
  <si>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</si>
  <si>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</si>
  <si>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</si>
  <si>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</si>
  <si>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</si>
  <si>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</si>
  <si>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</si>
  <si>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</si>
  <si>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</si>
  <si>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</si>
  <si>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</si>
  <si>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</si>
  <si>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</si>
  <si>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</si>
  <si>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</si>
  <si>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</si>
  <si>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</si>
  <si>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</si>
  <si>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</si>
  <si>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</si>
  <si>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</si>
  <si>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</si>
  <si>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</si>
  <si>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</si>
  <si>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</si>
  <si>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</si>
  <si>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</si>
  <si>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</si>
  <si>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</si>
  <si>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</si>
  <si>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</si>
  <si>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</si>
  <si>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</si>
  <si>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</si>
  <si>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</si>
  <si>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</si>
  <si>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</si>
  <si>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</si>
  <si>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</si>
  <si>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</si>
  <si>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</si>
  <si>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</si>
  <si>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</si>
  <si>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</si>
  <si>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</si>
  <si>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</si>
  <si>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</si>
  <si>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</si>
  <si>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</si>
  <si>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</si>
  <si>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</si>
  <si>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</si>
  <si>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</si>
  <si>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</si>
  <si>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</si>
  <si>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</si>
  <si>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</si>
  <si>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</si>
  <si>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</si>
  <si>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</si>
  <si>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</si>
  <si>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</si>
  <si>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</si>
  <si>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</si>
  <si>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</si>
  <si>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</si>
  <si>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</si>
  <si>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</si>
  <si>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</si>
  <si>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</si>
  <si>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</si>
  <si>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</si>
  <si>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</si>
  <si>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</si>
  <si>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</si>
  <si>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</si>
  <si>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</si>
  <si>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</si>
  <si>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</si>
  <si>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</si>
  <si>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</si>
  <si>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</si>
  <si>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</si>
  <si>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</si>
  <si>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</si>
  <si>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</si>
  <si>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</si>
  <si>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</si>
  <si>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</si>
  <si>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</si>
  <si>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</si>
  <si>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</si>
  <si>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</si>
  <si>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</si>
  <si>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</si>
  <si>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</si>
  <si>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</si>
  <si>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</si>
  <si>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</si>
  <si>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</si>
  <si>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</si>
  <si>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</si>
  <si>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</si>
  <si>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</si>
  <si>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</si>
  <si>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</si>
  <si>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</si>
  <si>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</si>
  <si>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</si>
  <si>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</si>
  <si>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</si>
  <si>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</si>
  <si>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</si>
  <si>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</si>
  <si>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</si>
  <si>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</si>
  <si>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</si>
  <si>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</si>
  <si>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</si>
  <si>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</si>
  <si>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</si>
  <si>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</si>
  <si>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</si>
  <si>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</si>
  <si>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</si>
  <si>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</si>
  <si>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</si>
  <si>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</si>
  <si>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</si>
  <si>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</si>
  <si>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</si>
  <si>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</si>
  <si>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</si>
  <si>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</si>
  <si>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</si>
  <si>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</si>
  <si>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</si>
  <si>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</si>
  <si>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</si>
  <si>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</si>
  <si>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</si>
  <si>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</si>
  <si>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</si>
  <si>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</si>
  <si>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</si>
  <si>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</si>
  <si>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</si>
  <si>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</si>
  <si>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</si>
  <si>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</si>
  <si>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</si>
  <si>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</si>
  <si>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</si>
  <si>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</si>
  <si>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</si>
  <si>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</si>
  <si>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</si>
  <si>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</si>
  <si>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</si>
  <si>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</si>
  <si>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</si>
  <si>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</si>
  <si>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</si>
  <si>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</si>
  <si>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</si>
  <si>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</si>
  <si>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</si>
  <si>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</si>
  <si>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</si>
  <si>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</si>
  <si>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</si>
  <si>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</si>
  <si>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</si>
  <si>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</si>
  <si>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</si>
  <si>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</si>
  <si>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</si>
  <si>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</si>
  <si>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</si>
  <si>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</si>
  <si>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</si>
  <si>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</si>
  <si>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</si>
  <si>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</si>
  <si>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</si>
  <si>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</si>
  <si>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</si>
  <si>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</si>
  <si>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</si>
  <si>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</si>
  <si>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</si>
  <si>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</si>
  <si>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</si>
  <si>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</si>
  <si>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</si>
  <si>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</si>
  <si>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</si>
  <si>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</si>
  <si>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</si>
  <si>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</si>
  <si>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</si>
  <si>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</si>
  <si>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</si>
  <si>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</si>
  <si>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</si>
  <si>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</si>
  <si>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</si>
  <si>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</si>
  <si>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</si>
  <si>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</si>
  <si>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</si>
  <si>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</si>
  <si>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</si>
  <si>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</si>
  <si>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</si>
  <si>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</si>
  <si>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</si>
  <si>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</si>
  <si>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</si>
  <si>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</si>
  <si>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</si>
  <si>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</si>
  <si>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</si>
  <si>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</si>
  <si>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</si>
  <si>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</si>
  <si>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</si>
  <si>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</si>
  <si>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</si>
  <si>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</si>
  <si>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</si>
  <si>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</si>
  <si>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</si>
  <si>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</si>
  <si>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</si>
  <si>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</si>
  <si>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</si>
  <si>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</si>
  <si>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</si>
  <si>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</si>
  <si>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</si>
  <si>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</si>
  <si>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</si>
  <si>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</si>
  <si>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</si>
  <si>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</si>
  <si>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</si>
  <si>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</si>
  <si>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</si>
  <si>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</si>
  <si>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</si>
  <si>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</si>
  <si>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</si>
  <si>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</si>
  <si>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</si>
  <si>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</si>
  <si>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</si>
  <si>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</si>
  <si>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</si>
  <si>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</si>
  <si>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</si>
  <si>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</si>
  <si>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</si>
  <si>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</si>
  <si>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</si>
  <si>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</si>
  <si>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</si>
  <si>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</si>
  <si>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</si>
  <si>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</si>
  <si>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</si>
  <si>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</si>
  <si>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</si>
  <si>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</si>
  <si>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</si>
  <si>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</si>
  <si>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</si>
  <si>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</si>
  <si>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</si>
  <si>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</si>
  <si>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</si>
  <si>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</si>
  <si>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</si>
  <si>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</si>
  <si>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</si>
  <si>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</si>
  <si>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</si>
  <si>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</si>
  <si>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</si>
  <si>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</si>
  <si>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</si>
  <si>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</si>
  <si>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</si>
  <si>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</si>
  <si>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</si>
  <si>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</si>
  <si>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</si>
  <si>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</si>
  <si>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</si>
  <si>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</si>
  <si>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</si>
  <si>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</si>
  <si>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</si>
  <si>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</si>
  <si>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</si>
  <si>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</si>
  <si>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</si>
  <si>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</si>
  <si>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</si>
  <si>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</si>
  <si>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</si>
  <si>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</si>
  <si>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</si>
  <si>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</si>
  <si>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</si>
  <si>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</si>
  <si>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</si>
  <si>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</si>
  <si>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</si>
  <si>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</si>
  <si>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</si>
  <si>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</si>
  <si>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</si>
  <si>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</si>
  <si>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</si>
  <si>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</si>
  <si>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</si>
  <si>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</si>
  <si>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</si>
  <si>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</si>
  <si>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</si>
  <si>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</si>
  <si>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</si>
  <si>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</si>
  <si>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</si>
  <si>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</si>
  <si>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</si>
  <si>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</si>
  <si>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</si>
  <si>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</si>
  <si>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</si>
  <si>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</si>
  <si>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</si>
  <si>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</si>
  <si>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</si>
  <si>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</si>
  <si>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</si>
  <si>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</si>
  <si>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</si>
  <si>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</si>
  <si>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</si>
  <si>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</si>
  <si>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</si>
  <si>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</si>
  <si>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</si>
  <si>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</si>
  <si>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</si>
  <si>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</si>
  <si>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</si>
  <si>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</si>
  <si>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</si>
  <si>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</si>
  <si>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</si>
  <si>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</si>
  <si>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</si>
  <si>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</si>
  <si>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</si>
  <si>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</si>
  <si>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</si>
  <si>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</si>
  <si>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</si>
  <si>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</si>
  <si>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</si>
  <si>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</si>
  <si>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</si>
  <si>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</si>
  <si>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</si>
  <si>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</si>
  <si>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</si>
  <si>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</si>
  <si>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</si>
  <si>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</si>
  <si>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</si>
  <si>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</si>
  <si>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</si>
  <si>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</si>
  <si>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</si>
  <si>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</si>
  <si>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</si>
  <si>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</si>
  <si>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</si>
  <si>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</si>
  <si>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</si>
  <si>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</si>
  <si>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</si>
  <si>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</si>
  <si>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</si>
  <si>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</si>
  <si>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</si>
  <si>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</si>
  <si>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</si>
  <si>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</si>
  <si>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</si>
  <si>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</si>
  <si>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</si>
  <si>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</si>
  <si>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</si>
  <si>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</si>
  <si>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</si>
  <si>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</si>
  <si>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</si>
  <si>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</si>
  <si>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</si>
  <si>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</si>
  <si>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</si>
  <si>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</si>
  <si>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</si>
  <si>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</si>
  <si>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</si>
  <si>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</si>
  <si>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</si>
  <si>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</si>
  <si>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</si>
  <si>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</si>
  <si>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</si>
  <si>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</si>
  <si>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</si>
  <si>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</si>
  <si>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</si>
  <si>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</si>
  <si>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</si>
  <si>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</si>
  <si>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</si>
  <si>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</si>
  <si>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</si>
  <si>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</si>
  <si>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</si>
  <si>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</si>
  <si>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</si>
  <si>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</si>
  <si>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</si>
  <si>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</si>
  <si>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</si>
  <si>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</si>
  <si>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</si>
  <si>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</si>
  <si>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</si>
  <si>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</si>
  <si>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</si>
  <si>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</si>
  <si>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</si>
  <si>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</si>
  <si>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</si>
  <si>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</si>
  <si>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</si>
  <si>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</si>
  <si>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</si>
  <si>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</si>
  <si>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</si>
  <si>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</si>
  <si>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</si>
  <si>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</si>
  <si>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</si>
  <si>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</si>
  <si>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</si>
  <si>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</si>
  <si>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</si>
  <si>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</si>
  <si>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</si>
  <si>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</si>
  <si>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</si>
  <si>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</si>
  <si>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</si>
  <si>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</si>
  <si>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</si>
  <si>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</si>
  <si>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</si>
  <si>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</si>
  <si>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</si>
  <si>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</si>
  <si>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</si>
  <si>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</si>
  <si>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</si>
  <si>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</si>
  <si>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</si>
  <si>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</si>
  <si>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</si>
  <si>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</si>
  <si>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</si>
  <si>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</si>
  <si>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</si>
  <si>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</si>
  <si>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</si>
  <si>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</si>
  <si>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</si>
  <si>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</si>
  <si>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</si>
  <si>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</si>
  <si>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</si>
  <si>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</si>
  <si>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</si>
  <si>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</si>
  <si>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</si>
  <si>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</si>
  <si>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</si>
  <si>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</si>
  <si>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</si>
  <si>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</si>
  <si>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</si>
  <si>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</si>
  <si>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</si>
  <si>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</si>
  <si>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</si>
  <si>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</si>
  <si>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</si>
  <si>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</si>
  <si>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</si>
  <si>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</si>
  <si>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</si>
  <si>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</si>
  <si>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</si>
  <si>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</si>
  <si>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</si>
  <si>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</si>
  <si>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</si>
  <si>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</si>
  <si>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</si>
  <si>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</si>
  <si>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</si>
  <si>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</si>
  <si>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</si>
  <si>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</si>
  <si>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</si>
  <si>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</si>
  <si>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</si>
  <si>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</si>
  <si>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</si>
  <si>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</si>
  <si>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</si>
  <si>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</si>
  <si>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</si>
  <si>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</si>
  <si>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</si>
  <si>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</si>
  <si>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</si>
  <si>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</si>
  <si>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</si>
  <si>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</si>
  <si>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</si>
  <si>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</si>
  <si>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</si>
  <si>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</si>
  <si>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</si>
  <si>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</si>
  <si>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</si>
  <si>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</si>
  <si>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</si>
  <si>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</si>
  <si>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</si>
  <si>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</si>
  <si>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</si>
  <si>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</si>
  <si>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</si>
  <si>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</si>
  <si>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</si>
  <si>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</si>
  <si>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</si>
  <si>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</si>
  <si>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</si>
  <si>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</si>
  <si>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</si>
  <si>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</si>
  <si>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</si>
  <si>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</si>
  <si>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</si>
  <si>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</si>
  <si>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</si>
  <si>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</si>
  <si>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</si>
  <si>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</si>
  <si>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</si>
  <si>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</si>
  <si>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</si>
  <si>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</si>
  <si>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</si>
  <si>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</si>
  <si>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</si>
  <si>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</si>
  <si>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</si>
  <si>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</si>
  <si>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</si>
  <si>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</si>
  <si>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</si>
  <si>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</si>
  <si>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</si>
  <si>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</si>
  <si>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</si>
  <si>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</si>
  <si>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</si>
  <si>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</si>
  <si>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</si>
  <si>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</si>
  <si>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</si>
  <si>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</si>
  <si>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</si>
  <si>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</si>
  <si>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</si>
  <si>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</si>
  <si>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</si>
  <si>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</si>
  <si>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</si>
  <si>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</si>
  <si>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</si>
  <si>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</si>
  <si>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</si>
  <si>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</si>
  <si>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</si>
  <si>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</si>
  <si>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</si>
  <si>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</si>
  <si>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</si>
  <si>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</si>
  <si>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</si>
  <si>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</si>
  <si>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</si>
  <si>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</si>
  <si>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</si>
  <si>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</si>
  <si>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</si>
  <si>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</si>
  <si>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</si>
  <si>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</si>
  <si>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</si>
  <si>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</si>
  <si>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</si>
  <si>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</si>
  <si>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</si>
  <si>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</si>
  <si>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</si>
  <si>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</si>
  <si>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</si>
  <si>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</si>
  <si>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</si>
  <si>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</si>
  <si>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</si>
  <si>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</si>
  <si>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</si>
  <si>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</si>
  <si>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</si>
  <si>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</si>
  <si>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</si>
  <si>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</si>
  <si>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</si>
  <si>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</si>
  <si>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</si>
  <si>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</si>
  <si>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</si>
  <si>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</si>
  <si>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</si>
  <si>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</si>
  <si>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</si>
  <si>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</si>
  <si>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</si>
  <si>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</si>
  <si>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</si>
  <si>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</si>
  <si>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</si>
  <si>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</si>
  <si>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</si>
  <si>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</si>
  <si>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</si>
  <si>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</si>
  <si>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</si>
  <si>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</si>
  <si>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</si>
  <si>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</si>
  <si>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</si>
  <si>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</si>
  <si>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</si>
  <si>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</si>
  <si>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</si>
  <si>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</si>
  <si>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</si>
  <si>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</si>
  <si>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</si>
  <si>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</si>
  <si>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</si>
  <si>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</si>
  <si>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</si>
  <si>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</si>
  <si>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</si>
  <si>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</si>
  <si>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</si>
  <si>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</si>
  <si>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</si>
  <si>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</si>
  <si>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</si>
  <si>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</si>
  <si>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</si>
  <si>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</si>
  <si>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</si>
  <si>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</si>
  <si>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</si>
  <si>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</si>
  <si>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</si>
  <si>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</si>
  <si>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</si>
  <si>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</si>
  <si>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</si>
  <si>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</si>
  <si>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</si>
  <si>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</si>
  <si>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</si>
  <si>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</si>
  <si>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</si>
  <si>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</si>
  <si>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</si>
  <si>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</si>
  <si>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</si>
  <si>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</si>
  <si>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</si>
  <si>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</si>
  <si>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</si>
  <si>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</si>
  <si>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</si>
  <si>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</si>
  <si>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</si>
  <si>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</si>
  <si>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</si>
  <si>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</si>
  <si>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</si>
  <si>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</si>
  <si>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</si>
  <si>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</si>
  <si>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</si>
  <si>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</si>
  <si>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</si>
  <si>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</si>
  <si>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</si>
  <si>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</si>
  <si>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</si>
  <si>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</si>
  <si>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</si>
  <si>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</si>
  <si>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</si>
  <si>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</si>
  <si>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</si>
  <si>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</si>
  <si>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</si>
  <si>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</si>
  <si>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</si>
  <si>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</si>
  <si>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</si>
  <si>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DOLORES HIDALGO, C.I.N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</si>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</sst>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43" fontId="17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Fill="1" applyBorder="1" applyAlignment="1" applyProtection="1">
      <alignment vertical="top" wrapText="1"/>
      <protection locked="0"/>
    </xf>
    <xf numFmtId="43" fontId="17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7" fillId="0" borderId="13" xfId="2" applyFont="1" applyFill="1" applyBorder="1" applyProtection="1">
      <protection locked="0"/>
    </xf>
    <xf numFmtId="43" fontId="17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7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7" fillId="0" borderId="8" xfId="2" applyFont="1" applyFill="1" applyBorder="1" applyAlignment="1" applyProtection="1">
      <alignment vertical="center"/>
      <protection locked="0"/>
    </xf>
    <xf numFmtId="43" fontId="17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3" t="s">
        <v>829</v>
      </c>
      <c r="B1" s="164"/>
      <c r="C1" s="164"/>
      <c r="D1" s="164"/>
      <c r="E1" s="16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6" t="s">
        <v>3302</v>
      </c>
      <c r="D3" s="16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B70" sqref="B7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9" t="s">
        <v>542</v>
      </c>
      <c r="B1" s="179"/>
      <c r="C1" s="179"/>
      <c r="D1" s="179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9"/>
    </row>
    <row r="3" spans="1:11" ht="14.25" x14ac:dyDescent="0.45">
      <c r="A3" s="170" t="s">
        <v>166</v>
      </c>
      <c r="B3" s="171"/>
      <c r="C3" s="171"/>
      <c r="D3" s="172"/>
    </row>
    <row r="4" spans="1:11" ht="14.25" x14ac:dyDescent="0.45">
      <c r="A4" s="173" t="str">
        <f>TRIMESTRE</f>
        <v>Del 1 de enero al 30 de septiembre de 2022 (b)</v>
      </c>
      <c r="B4" s="174"/>
      <c r="C4" s="174"/>
      <c r="D4" s="175"/>
    </row>
    <row r="5" spans="1:11" ht="14.25" x14ac:dyDescent="0.45">
      <c r="A5" s="176" t="s">
        <v>118</v>
      </c>
      <c r="B5" s="177"/>
      <c r="C5" s="177"/>
      <c r="D5" s="178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10751285.33</v>
      </c>
      <c r="C8" s="40">
        <f t="shared" ref="C8:D8" si="0">SUM(C9:C11)</f>
        <v>17967896.210000001</v>
      </c>
      <c r="D8" s="40">
        <f t="shared" si="0"/>
        <v>17967896.210000001</v>
      </c>
    </row>
    <row r="9" spans="1:11" x14ac:dyDescent="0.25">
      <c r="A9" s="53" t="s">
        <v>169</v>
      </c>
      <c r="B9" s="152">
        <v>5558027.3300000001</v>
      </c>
      <c r="C9" s="152">
        <v>17967896.210000001</v>
      </c>
      <c r="D9" s="152">
        <v>17967896.210000001</v>
      </c>
    </row>
    <row r="10" spans="1:11" x14ac:dyDescent="0.25">
      <c r="A10" s="53" t="s">
        <v>170</v>
      </c>
      <c r="B10" s="152">
        <v>5193258</v>
      </c>
      <c r="C10" s="152">
        <v>0</v>
      </c>
      <c r="D10" s="152">
        <v>0</v>
      </c>
    </row>
    <row r="11" spans="1:11" x14ac:dyDescent="0.25">
      <c r="A11" s="53" t="s">
        <v>171</v>
      </c>
      <c r="B11" s="152">
        <v>0</v>
      </c>
      <c r="C11" s="152">
        <v>0</v>
      </c>
      <c r="D11" s="152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10751285.33</v>
      </c>
      <c r="C13" s="40">
        <f t="shared" ref="C13:D13" si="1">C14+C15</f>
        <v>7160686.0700000003</v>
      </c>
      <c r="D13" s="40">
        <f t="shared" si="1"/>
        <v>7160686.0700000003</v>
      </c>
    </row>
    <row r="14" spans="1:11" x14ac:dyDescent="0.25">
      <c r="A14" s="53" t="s">
        <v>172</v>
      </c>
      <c r="B14" s="152">
        <v>5558027.3300000001</v>
      </c>
      <c r="C14" s="152">
        <v>7160686.0700000003</v>
      </c>
      <c r="D14" s="152">
        <v>7160686.0700000003</v>
      </c>
    </row>
    <row r="15" spans="1:11" x14ac:dyDescent="0.25">
      <c r="A15" s="53" t="s">
        <v>173</v>
      </c>
      <c r="B15" s="152">
        <v>5193258</v>
      </c>
      <c r="C15" s="152">
        <v>0</v>
      </c>
      <c r="D15" s="152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10807210.140000001</v>
      </c>
      <c r="D21" s="40">
        <f t="shared" si="3"/>
        <v>10807210.140000001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10807210.140000001</v>
      </c>
      <c r="D23" s="40">
        <f t="shared" si="4"/>
        <v>10807210.140000001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10807210.140000001</v>
      </c>
      <c r="D25" s="40">
        <f>D23-D17</f>
        <v>10807210.140000001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10807210.140000001</v>
      </c>
      <c r="D33" s="61">
        <f t="shared" si="7"/>
        <v>10807210.140000001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0">
        <v>0</v>
      </c>
      <c r="C40" s="60">
        <v>0</v>
      </c>
      <c r="D40" s="60"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5558027.3300000001</v>
      </c>
      <c r="C48" s="124">
        <f>C9</f>
        <v>17967896.210000001</v>
      </c>
      <c r="D48" s="124">
        <f t="shared" ref="D48" si="10">D9</f>
        <v>17967896.210000001</v>
      </c>
    </row>
    <row r="49" spans="1:4" x14ac:dyDescent="0.25">
      <c r="A49" s="127" t="s">
        <v>199</v>
      </c>
      <c r="B49" s="61">
        <f>B50-B51</f>
        <v>0</v>
      </c>
      <c r="C49" s="61">
        <f t="shared" ref="C49" si="11">C50-C51</f>
        <v>0</v>
      </c>
      <c r="D49" s="61"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53">
        <v>5558027.3300000001</v>
      </c>
      <c r="C53" s="153">
        <v>7160686.0700000003</v>
      </c>
      <c r="D53" s="153">
        <v>7160686.0700000003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2">C18</f>
        <v>0</v>
      </c>
      <c r="D55" s="60">
        <f t="shared" si="12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155">
        <f>C48+C49-C53+C55</f>
        <v>10807210.140000001</v>
      </c>
      <c r="D57" s="61">
        <f t="shared" ref="D57" si="13">D48+D49-D53+D55</f>
        <v>10807210.140000001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4">C57-C49</f>
        <v>10807210.140000001</v>
      </c>
      <c r="D59" s="61">
        <f t="shared" si="14"/>
        <v>10807210.140000001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5193258</v>
      </c>
      <c r="C63" s="122">
        <f t="shared" ref="C63:D63" si="15">C10</f>
        <v>0</v>
      </c>
      <c r="D63" s="122">
        <f t="shared" si="15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6">C65-C66</f>
        <v>0</v>
      </c>
      <c r="D64" s="40">
        <f t="shared" si="16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52">
        <v>5193258</v>
      </c>
      <c r="C68" s="152">
        <v>0</v>
      </c>
      <c r="D68" s="152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7">C19</f>
        <v>0</v>
      </c>
      <c r="D70" s="23">
        <f t="shared" si="17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10751285.33</v>
      </c>
      <c r="Q2" s="18">
        <f>'Formato 4'!C8</f>
        <v>17967896.210000001</v>
      </c>
      <c r="R2" s="18">
        <f>'Formato 4'!D8</f>
        <v>17967896.210000001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5558027.3300000001</v>
      </c>
      <c r="Q3" s="18">
        <f>'Formato 4'!C9</f>
        <v>17967896.210000001</v>
      </c>
      <c r="R3" s="18">
        <f>'Formato 4'!D9</f>
        <v>17967896.210000001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5193258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10751285.33</v>
      </c>
      <c r="Q6" s="18">
        <f>'Formato 4'!C13</f>
        <v>7160686.0700000003</v>
      </c>
      <c r="R6" s="18">
        <f>'Formato 4'!D13</f>
        <v>7160686.0700000003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5558027.3300000001</v>
      </c>
      <c r="Q7" s="18">
        <f>'Formato 4'!C14</f>
        <v>7160686.0700000003</v>
      </c>
      <c r="R7" s="18">
        <f>'Formato 4'!D14</f>
        <v>7160686.0700000003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5193258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10807210.140000001</v>
      </c>
      <c r="R12" s="18">
        <f>'Formato 4'!D21</f>
        <v>10807210.140000001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10807210.140000001</v>
      </c>
      <c r="R13" s="18">
        <f>'Formato 4'!D23</f>
        <v>10807210.140000001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10807210.140000001</v>
      </c>
      <c r="R14" s="18">
        <f>'Formato 4'!D25</f>
        <v>10807210.140000001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10807210.140000001</v>
      </c>
      <c r="R18">
        <f>'Formato 4'!D33</f>
        <v>10807210.140000001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5558027.3300000001</v>
      </c>
      <c r="Q26">
        <f>'Formato 4'!C48</f>
        <v>17967896.210000001</v>
      </c>
      <c r="R26">
        <f>'Formato 4'!D48</f>
        <v>17967896.210000001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5558027.3300000001</v>
      </c>
      <c r="Q30">
        <f>'Formato 4'!C53</f>
        <v>7160686.0700000003</v>
      </c>
      <c r="R30">
        <f>'Formato 4'!D53</f>
        <v>7160686.0700000003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5193258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5193258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8" zoomScale="85" zoomScaleNormal="85" workbookViewId="0">
      <selection activeCell="B41" sqref="B4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5" t="s">
        <v>206</v>
      </c>
      <c r="B1" s="185"/>
      <c r="C1" s="185"/>
      <c r="D1" s="185"/>
      <c r="E1" s="185"/>
      <c r="F1" s="185"/>
      <c r="G1" s="185"/>
    </row>
    <row r="2" spans="1:8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9"/>
    </row>
    <row r="3" spans="1:8" x14ac:dyDescent="0.25">
      <c r="A3" s="170" t="s">
        <v>207</v>
      </c>
      <c r="B3" s="171"/>
      <c r="C3" s="171"/>
      <c r="D3" s="171"/>
      <c r="E3" s="171"/>
      <c r="F3" s="171"/>
      <c r="G3" s="172"/>
    </row>
    <row r="4" spans="1:8" ht="14.25" x14ac:dyDescent="0.45">
      <c r="A4" s="173" t="str">
        <f>TRIMESTRE</f>
        <v>Del 1 de enero al 30 de septiembre de 2022 (b)</v>
      </c>
      <c r="B4" s="174"/>
      <c r="C4" s="174"/>
      <c r="D4" s="174"/>
      <c r="E4" s="174"/>
      <c r="F4" s="174"/>
      <c r="G4" s="175"/>
    </row>
    <row r="5" spans="1:8" ht="14.25" x14ac:dyDescent="0.45">
      <c r="A5" s="176" t="s">
        <v>118</v>
      </c>
      <c r="B5" s="177"/>
      <c r="C5" s="177"/>
      <c r="D5" s="177"/>
      <c r="E5" s="177"/>
      <c r="F5" s="177"/>
      <c r="G5" s="178"/>
    </row>
    <row r="6" spans="1:8" x14ac:dyDescent="0.25">
      <c r="A6" s="182" t="s">
        <v>214</v>
      </c>
      <c r="B6" s="184" t="s">
        <v>208</v>
      </c>
      <c r="C6" s="184"/>
      <c r="D6" s="184"/>
      <c r="E6" s="184"/>
      <c r="F6" s="184"/>
      <c r="G6" s="184" t="s">
        <v>209</v>
      </c>
    </row>
    <row r="7" spans="1:8" ht="30" x14ac:dyDescent="0.25">
      <c r="A7" s="18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3">
        <v>0</v>
      </c>
      <c r="C9" s="153">
        <v>0</v>
      </c>
      <c r="D9" s="154">
        <f>B9+C9</f>
        <v>0</v>
      </c>
      <c r="E9" s="153">
        <v>0</v>
      </c>
      <c r="F9" s="153">
        <v>0</v>
      </c>
      <c r="G9" s="154">
        <f>F9-B9</f>
        <v>0</v>
      </c>
      <c r="H9" s="8"/>
    </row>
    <row r="10" spans="1:8" x14ac:dyDescent="0.25">
      <c r="A10" s="53" t="s">
        <v>217</v>
      </c>
      <c r="B10" s="153">
        <v>0</v>
      </c>
      <c r="C10" s="153">
        <v>0</v>
      </c>
      <c r="D10" s="154">
        <f t="shared" ref="D10:D15" si="0">B10+C10</f>
        <v>0</v>
      </c>
      <c r="E10" s="153">
        <v>0</v>
      </c>
      <c r="F10" s="153">
        <v>0</v>
      </c>
      <c r="G10" s="154">
        <f t="shared" ref="G10:G15" si="1">F10-B10</f>
        <v>0</v>
      </c>
    </row>
    <row r="11" spans="1:8" x14ac:dyDescent="0.25">
      <c r="A11" s="53" t="s">
        <v>218</v>
      </c>
      <c r="B11" s="153">
        <v>0</v>
      </c>
      <c r="C11" s="153">
        <v>0</v>
      </c>
      <c r="D11" s="154">
        <f t="shared" si="0"/>
        <v>0</v>
      </c>
      <c r="E11" s="153">
        <v>0</v>
      </c>
      <c r="F11" s="153">
        <v>0</v>
      </c>
      <c r="G11" s="154">
        <f t="shared" si="1"/>
        <v>0</v>
      </c>
    </row>
    <row r="12" spans="1:8" x14ac:dyDescent="0.25">
      <c r="A12" s="53" t="s">
        <v>219</v>
      </c>
      <c r="B12" s="153">
        <v>0</v>
      </c>
      <c r="C12" s="153">
        <v>0</v>
      </c>
      <c r="D12" s="154">
        <f t="shared" si="0"/>
        <v>0</v>
      </c>
      <c r="E12" s="153">
        <v>0</v>
      </c>
      <c r="F12" s="153">
        <v>0</v>
      </c>
      <c r="G12" s="154">
        <f t="shared" si="1"/>
        <v>0</v>
      </c>
    </row>
    <row r="13" spans="1:8" x14ac:dyDescent="0.25">
      <c r="A13" s="53" t="s">
        <v>220</v>
      </c>
      <c r="B13" s="153">
        <v>858157.07</v>
      </c>
      <c r="C13" s="153">
        <v>-270293.45</v>
      </c>
      <c r="D13" s="154">
        <f t="shared" si="0"/>
        <v>587863.61999999988</v>
      </c>
      <c r="E13" s="153">
        <v>1101755.8700000001</v>
      </c>
      <c r="F13" s="153">
        <v>1101755.8700000001</v>
      </c>
      <c r="G13" s="154">
        <f t="shared" si="1"/>
        <v>243598.80000000016</v>
      </c>
    </row>
    <row r="14" spans="1:8" x14ac:dyDescent="0.25">
      <c r="A14" s="53" t="s">
        <v>221</v>
      </c>
      <c r="B14" s="153">
        <v>0</v>
      </c>
      <c r="C14" s="153">
        <v>0</v>
      </c>
      <c r="D14" s="154">
        <f t="shared" si="0"/>
        <v>0</v>
      </c>
      <c r="E14" s="153">
        <v>0</v>
      </c>
      <c r="F14" s="153">
        <v>0</v>
      </c>
      <c r="G14" s="154">
        <f t="shared" si="1"/>
        <v>0</v>
      </c>
    </row>
    <row r="15" spans="1:8" x14ac:dyDescent="0.25">
      <c r="A15" s="53" t="s">
        <v>222</v>
      </c>
      <c r="B15" s="153">
        <v>4699870.26</v>
      </c>
      <c r="C15" s="153">
        <v>13991104.949999999</v>
      </c>
      <c r="D15" s="154">
        <f t="shared" si="0"/>
        <v>18690975.210000001</v>
      </c>
      <c r="E15" s="153">
        <v>16866140.34</v>
      </c>
      <c r="F15" s="153">
        <v>16866140.34</v>
      </c>
      <c r="G15" s="154">
        <f t="shared" si="1"/>
        <v>12166270.08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5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5"/>
        <v>0</v>
      </c>
    </row>
    <row r="35" spans="1:8" ht="14.25" x14ac:dyDescent="0.4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ht="14.25" x14ac:dyDescent="0.4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5">
        <f>B13+B15+B28+B34+B35+B37</f>
        <v>5558027.3300000001</v>
      </c>
      <c r="C41" s="155">
        <f t="shared" ref="C41:G41" si="7">C13+C15+C28+C34+C35+C37</f>
        <v>13720811.5</v>
      </c>
      <c r="D41" s="155">
        <f t="shared" si="7"/>
        <v>19278838.830000002</v>
      </c>
      <c r="E41" s="155">
        <f t="shared" si="7"/>
        <v>17967896.210000001</v>
      </c>
      <c r="F41" s="155">
        <f t="shared" si="7"/>
        <v>17967896.210000001</v>
      </c>
      <c r="G41" s="155">
        <f t="shared" si="7"/>
        <v>12409868.880000001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12409868.880000001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v>0</v>
      </c>
      <c r="D59" s="60">
        <f t="shared" ref="D59:G59" si="12">SUM(D60:D61)</f>
        <v>0</v>
      </c>
      <c r="E59" s="60">
        <f t="shared" si="12"/>
        <v>0</v>
      </c>
      <c r="F59" s="60"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55">
        <f>B41+B65+B67</f>
        <v>5558027.3300000001</v>
      </c>
      <c r="C70" s="155">
        <f t="shared" ref="C70:G70" si="15">C41+C65+C67</f>
        <v>13720811.5</v>
      </c>
      <c r="D70" s="155">
        <f t="shared" si="15"/>
        <v>19278838.830000002</v>
      </c>
      <c r="E70" s="155">
        <f t="shared" si="15"/>
        <v>17967896.210000001</v>
      </c>
      <c r="F70" s="155">
        <f t="shared" si="15"/>
        <v>17967896.210000001</v>
      </c>
      <c r="G70" s="155">
        <f t="shared" si="15"/>
        <v>12409868.880000001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858157.07</v>
      </c>
      <c r="Q7" s="18">
        <f>'Formato 5'!C13</f>
        <v>-270293.45</v>
      </c>
      <c r="R7" s="18">
        <f>'Formato 5'!D13</f>
        <v>587863.61999999988</v>
      </c>
      <c r="S7" s="18">
        <f>'Formato 5'!E13</f>
        <v>1101755.8700000001</v>
      </c>
      <c r="T7" s="18">
        <f>'Formato 5'!F13</f>
        <v>1101755.8700000001</v>
      </c>
      <c r="U7" s="18">
        <f>'Formato 5'!G13</f>
        <v>243598.80000000016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4699870.26</v>
      </c>
      <c r="Q9" s="18">
        <f>'Formato 5'!C15</f>
        <v>13991104.949999999</v>
      </c>
      <c r="R9" s="18">
        <f>'Formato 5'!D15</f>
        <v>18690975.210000001</v>
      </c>
      <c r="S9" s="18">
        <f>'Formato 5'!E15</f>
        <v>16866140.34</v>
      </c>
      <c r="T9" s="18">
        <f>'Formato 5'!F15</f>
        <v>16866140.34</v>
      </c>
      <c r="U9" s="18">
        <f>'Formato 5'!G15</f>
        <v>12166270.08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5558027.3300000001</v>
      </c>
      <c r="Q34">
        <f>'Formato 5'!C41</f>
        <v>13720811.5</v>
      </c>
      <c r="R34">
        <f>'Formato 5'!D41</f>
        <v>19278838.830000002</v>
      </c>
      <c r="S34">
        <f>'Formato 5'!E41</f>
        <v>17967896.210000001</v>
      </c>
      <c r="T34">
        <f>'Formato 5'!F41</f>
        <v>17967896.210000001</v>
      </c>
      <c r="U34">
        <f>'Formato 5'!G41</f>
        <v>12409868.880000001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12409868.880000001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54" zoomScale="96" zoomScaleNormal="96" zoomScalePageLayoutView="90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6" t="s">
        <v>3285</v>
      </c>
      <c r="B1" s="185"/>
      <c r="C1" s="185"/>
      <c r="D1" s="185"/>
      <c r="E1" s="185"/>
      <c r="F1" s="185"/>
      <c r="G1" s="185"/>
    </row>
    <row r="2" spans="1:7" ht="14.25" x14ac:dyDescent="0.45">
      <c r="A2" s="189" t="str">
        <f>ENTE_PUBLICO_A</f>
        <v>INSTITUTO MUNICIPAL DE VIVIENDA DE DOLORES HIDALGO, C.I.N, Gobierno del Estado de Guanajuato (a)</v>
      </c>
      <c r="B2" s="189"/>
      <c r="C2" s="189"/>
      <c r="D2" s="189"/>
      <c r="E2" s="189"/>
      <c r="F2" s="189"/>
      <c r="G2" s="189"/>
    </row>
    <row r="3" spans="1:7" x14ac:dyDescent="0.25">
      <c r="A3" s="190" t="s">
        <v>277</v>
      </c>
      <c r="B3" s="190"/>
      <c r="C3" s="190"/>
      <c r="D3" s="190"/>
      <c r="E3" s="190"/>
      <c r="F3" s="190"/>
      <c r="G3" s="190"/>
    </row>
    <row r="4" spans="1:7" x14ac:dyDescent="0.25">
      <c r="A4" s="190" t="s">
        <v>278</v>
      </c>
      <c r="B4" s="190"/>
      <c r="C4" s="190"/>
      <c r="D4" s="190"/>
      <c r="E4" s="190"/>
      <c r="F4" s="190"/>
      <c r="G4" s="190"/>
    </row>
    <row r="5" spans="1:7" ht="14.25" x14ac:dyDescent="0.45">
      <c r="A5" s="191" t="str">
        <f>TRIMESTRE</f>
        <v>Del 1 de enero al 30 de septiembre de 2022 (b)</v>
      </c>
      <c r="B5" s="191"/>
      <c r="C5" s="191"/>
      <c r="D5" s="191"/>
      <c r="E5" s="191"/>
      <c r="F5" s="191"/>
      <c r="G5" s="191"/>
    </row>
    <row r="6" spans="1:7" ht="14.25" x14ac:dyDescent="0.45">
      <c r="A6" s="183" t="s">
        <v>118</v>
      </c>
      <c r="B6" s="183"/>
      <c r="C6" s="183"/>
      <c r="D6" s="183"/>
      <c r="E6" s="183"/>
      <c r="F6" s="183"/>
      <c r="G6" s="183"/>
    </row>
    <row r="7" spans="1:7" ht="15" customHeight="1" x14ac:dyDescent="0.25">
      <c r="A7" s="187" t="s">
        <v>0</v>
      </c>
      <c r="B7" s="187" t="s">
        <v>279</v>
      </c>
      <c r="C7" s="187"/>
      <c r="D7" s="187"/>
      <c r="E7" s="187"/>
      <c r="F7" s="187"/>
      <c r="G7" s="188" t="s">
        <v>280</v>
      </c>
    </row>
    <row r="8" spans="1:7" ht="30" x14ac:dyDescent="0.25">
      <c r="A8" s="18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7"/>
    </row>
    <row r="9" spans="1:7" ht="14.25" x14ac:dyDescent="0.45">
      <c r="A9" s="82" t="s">
        <v>285</v>
      </c>
      <c r="B9" s="79">
        <f>SUM(B10,B18,B28,B38,B48,B58,B62,B71,B75)</f>
        <v>5558027.3300000001</v>
      </c>
      <c r="C9" s="79">
        <f>SUM(C10,C18,C28,C38,C48,C58,C62,C71,C75)</f>
        <v>13720811.5</v>
      </c>
      <c r="D9" s="79">
        <f t="shared" ref="D9:G9" si="0">SUM(D10,D18,D28,D38,D48,D58,D62,D71,D75)</f>
        <v>19278838.830000002</v>
      </c>
      <c r="E9" s="79">
        <f t="shared" si="0"/>
        <v>7160686.0699999994</v>
      </c>
      <c r="F9" s="79">
        <f t="shared" si="0"/>
        <v>7160686.0699999994</v>
      </c>
      <c r="G9" s="79">
        <f t="shared" si="0"/>
        <v>12118152.760000002</v>
      </c>
    </row>
    <row r="10" spans="1:7" ht="14.25" x14ac:dyDescent="0.45">
      <c r="A10" s="83" t="s">
        <v>286</v>
      </c>
      <c r="B10" s="80">
        <f>SUM(B11:B17)</f>
        <v>3424709</v>
      </c>
      <c r="C10" s="80">
        <f t="shared" ref="C10:F10" si="1">SUM(C11:C17)</f>
        <v>2687370</v>
      </c>
      <c r="D10" s="80">
        <f t="shared" si="1"/>
        <v>6112079</v>
      </c>
      <c r="E10" s="80">
        <f t="shared" si="1"/>
        <v>3003065.7199999997</v>
      </c>
      <c r="F10" s="80">
        <f t="shared" si="1"/>
        <v>3003065.7199999997</v>
      </c>
      <c r="G10" s="80">
        <f>SUM(G11:G17)</f>
        <v>3109013.2800000003</v>
      </c>
    </row>
    <row r="11" spans="1:7" x14ac:dyDescent="0.25">
      <c r="A11" s="84" t="s">
        <v>287</v>
      </c>
      <c r="B11" s="156">
        <v>1998874</v>
      </c>
      <c r="C11" s="156">
        <v>939086</v>
      </c>
      <c r="D11" s="157">
        <f>B11+C11</f>
        <v>2937960</v>
      </c>
      <c r="E11" s="156">
        <v>2045786.66</v>
      </c>
      <c r="F11" s="156">
        <v>2045786.66</v>
      </c>
      <c r="G11" s="157">
        <f>D11-E11</f>
        <v>892173.34000000008</v>
      </c>
    </row>
    <row r="12" spans="1:7" x14ac:dyDescent="0.25">
      <c r="A12" s="84" t="s">
        <v>288</v>
      </c>
      <c r="B12" s="156">
        <v>104108</v>
      </c>
      <c r="C12" s="156">
        <v>570000</v>
      </c>
      <c r="D12" s="157">
        <f t="shared" ref="D12:D17" si="2">B12+C12</f>
        <v>674108</v>
      </c>
      <c r="E12" s="156">
        <v>494060.49</v>
      </c>
      <c r="F12" s="156">
        <v>494060.49</v>
      </c>
      <c r="G12" s="157">
        <f t="shared" ref="G12:G17" si="3">D12-E12</f>
        <v>180047.51</v>
      </c>
    </row>
    <row r="13" spans="1:7" x14ac:dyDescent="0.25">
      <c r="A13" s="84" t="s">
        <v>289</v>
      </c>
      <c r="B13" s="156">
        <v>429838</v>
      </c>
      <c r="C13" s="156">
        <v>32593</v>
      </c>
      <c r="D13" s="157">
        <f t="shared" si="2"/>
        <v>462431</v>
      </c>
      <c r="E13" s="156">
        <v>48380.58</v>
      </c>
      <c r="F13" s="156">
        <v>48380.58</v>
      </c>
      <c r="G13" s="157">
        <f t="shared" si="3"/>
        <v>414050.42</v>
      </c>
    </row>
    <row r="14" spans="1:7" x14ac:dyDescent="0.25">
      <c r="A14" s="84" t="s">
        <v>290</v>
      </c>
      <c r="B14" s="156">
        <v>306051</v>
      </c>
      <c r="C14" s="156">
        <v>36006</v>
      </c>
      <c r="D14" s="157">
        <f t="shared" si="2"/>
        <v>342057</v>
      </c>
      <c r="E14" s="156">
        <v>213497.4</v>
      </c>
      <c r="F14" s="156">
        <v>213497.4</v>
      </c>
      <c r="G14" s="157">
        <f t="shared" si="3"/>
        <v>128559.6</v>
      </c>
    </row>
    <row r="15" spans="1:7" x14ac:dyDescent="0.25">
      <c r="A15" s="84" t="s">
        <v>291</v>
      </c>
      <c r="B15" s="156">
        <v>585838</v>
      </c>
      <c r="C15" s="156">
        <v>1109685</v>
      </c>
      <c r="D15" s="157">
        <f t="shared" si="2"/>
        <v>1695523</v>
      </c>
      <c r="E15" s="156">
        <v>201340.59</v>
      </c>
      <c r="F15" s="156">
        <v>201340.59</v>
      </c>
      <c r="G15" s="157">
        <f t="shared" si="3"/>
        <v>1494182.41</v>
      </c>
    </row>
    <row r="16" spans="1:7" x14ac:dyDescent="0.25">
      <c r="A16" s="84" t="s">
        <v>292</v>
      </c>
      <c r="B16" s="157"/>
      <c r="C16" s="157"/>
      <c r="D16" s="157">
        <f t="shared" si="2"/>
        <v>0</v>
      </c>
      <c r="E16" s="157"/>
      <c r="F16" s="157"/>
      <c r="G16" s="157">
        <f t="shared" si="3"/>
        <v>0</v>
      </c>
    </row>
    <row r="17" spans="1:7" x14ac:dyDescent="0.25">
      <c r="A17" s="84" t="s">
        <v>293</v>
      </c>
      <c r="B17" s="157"/>
      <c r="C17" s="157"/>
      <c r="D17" s="157">
        <f t="shared" si="2"/>
        <v>0</v>
      </c>
      <c r="E17" s="157"/>
      <c r="F17" s="157"/>
      <c r="G17" s="157">
        <f t="shared" si="3"/>
        <v>0</v>
      </c>
    </row>
    <row r="18" spans="1:7" ht="14.25" x14ac:dyDescent="0.45">
      <c r="A18" s="83" t="s">
        <v>294</v>
      </c>
      <c r="B18" s="80">
        <f>SUM(B19:B27)</f>
        <v>209049</v>
      </c>
      <c r="C18" s="80">
        <f t="shared" ref="C18:F18" si="4">SUM(C19:C27)</f>
        <v>20000</v>
      </c>
      <c r="D18" s="80">
        <f t="shared" si="4"/>
        <v>229049</v>
      </c>
      <c r="E18" s="80">
        <f t="shared" si="4"/>
        <v>89467.83</v>
      </c>
      <c r="F18" s="80">
        <f t="shared" si="4"/>
        <v>89467.83</v>
      </c>
      <c r="G18" s="80">
        <f>SUM(G19:G27)</f>
        <v>139581.17000000001</v>
      </c>
    </row>
    <row r="19" spans="1:7" x14ac:dyDescent="0.25">
      <c r="A19" s="84" t="s">
        <v>295</v>
      </c>
      <c r="B19" s="156">
        <v>62404</v>
      </c>
      <c r="C19" s="156">
        <v>0</v>
      </c>
      <c r="D19" s="157">
        <f t="shared" ref="D19:D27" si="5">B19+C19</f>
        <v>62404</v>
      </c>
      <c r="E19" s="156">
        <v>23410.01</v>
      </c>
      <c r="F19" s="156">
        <v>23410.01</v>
      </c>
      <c r="G19" s="157">
        <f t="shared" ref="G19:G27" si="6">D19-E19</f>
        <v>38993.990000000005</v>
      </c>
    </row>
    <row r="20" spans="1:7" x14ac:dyDescent="0.25">
      <c r="A20" s="84" t="s">
        <v>296</v>
      </c>
      <c r="B20" s="157"/>
      <c r="C20" s="157"/>
      <c r="D20" s="157">
        <f t="shared" si="5"/>
        <v>0</v>
      </c>
      <c r="E20" s="157"/>
      <c r="F20" s="157"/>
      <c r="G20" s="157">
        <f t="shared" si="6"/>
        <v>0</v>
      </c>
    </row>
    <row r="21" spans="1:7" x14ac:dyDescent="0.25">
      <c r="A21" s="84" t="s">
        <v>297</v>
      </c>
      <c r="B21" s="157"/>
      <c r="C21" s="157"/>
      <c r="D21" s="157">
        <f t="shared" si="5"/>
        <v>0</v>
      </c>
      <c r="E21" s="157"/>
      <c r="F21" s="157"/>
      <c r="G21" s="157">
        <f t="shared" si="6"/>
        <v>0</v>
      </c>
    </row>
    <row r="22" spans="1:7" x14ac:dyDescent="0.25">
      <c r="A22" s="84" t="s">
        <v>298</v>
      </c>
      <c r="B22" s="156">
        <v>5201</v>
      </c>
      <c r="C22" s="156">
        <v>0</v>
      </c>
      <c r="D22" s="157">
        <f t="shared" si="5"/>
        <v>5201</v>
      </c>
      <c r="E22" s="156">
        <v>5083.7299999999996</v>
      </c>
      <c r="F22" s="156">
        <v>5083.7299999999996</v>
      </c>
      <c r="G22" s="157">
        <f t="shared" si="6"/>
        <v>117.27000000000044</v>
      </c>
    </row>
    <row r="23" spans="1:7" x14ac:dyDescent="0.25">
      <c r="A23" s="84" t="s">
        <v>299</v>
      </c>
      <c r="B23" s="157"/>
      <c r="C23" s="157"/>
      <c r="D23" s="157">
        <f t="shared" si="5"/>
        <v>0</v>
      </c>
      <c r="E23" s="157"/>
      <c r="F23" s="157"/>
      <c r="G23" s="157">
        <f t="shared" si="6"/>
        <v>0</v>
      </c>
    </row>
    <row r="24" spans="1:7" x14ac:dyDescent="0.25">
      <c r="A24" s="84" t="s">
        <v>300</v>
      </c>
      <c r="B24" s="156">
        <v>126881</v>
      </c>
      <c r="C24" s="156">
        <v>0</v>
      </c>
      <c r="D24" s="157">
        <f t="shared" si="5"/>
        <v>126881</v>
      </c>
      <c r="E24" s="156">
        <v>46732.93</v>
      </c>
      <c r="F24" s="156">
        <v>46732.93</v>
      </c>
      <c r="G24" s="157">
        <f t="shared" si="6"/>
        <v>80148.070000000007</v>
      </c>
    </row>
    <row r="25" spans="1:7" x14ac:dyDescent="0.25">
      <c r="A25" s="84" t="s">
        <v>301</v>
      </c>
      <c r="B25" s="157"/>
      <c r="C25" s="157"/>
      <c r="D25" s="157">
        <f t="shared" si="5"/>
        <v>0</v>
      </c>
      <c r="E25" s="157"/>
      <c r="F25" s="157"/>
      <c r="G25" s="157">
        <f t="shared" si="6"/>
        <v>0</v>
      </c>
    </row>
    <row r="26" spans="1:7" x14ac:dyDescent="0.25">
      <c r="A26" s="84" t="s">
        <v>302</v>
      </c>
      <c r="B26" s="157"/>
      <c r="C26" s="157"/>
      <c r="D26" s="157">
        <f t="shared" si="5"/>
        <v>0</v>
      </c>
      <c r="E26" s="157"/>
      <c r="F26" s="157"/>
      <c r="G26" s="157">
        <f t="shared" si="6"/>
        <v>0</v>
      </c>
    </row>
    <row r="27" spans="1:7" x14ac:dyDescent="0.25">
      <c r="A27" s="84" t="s">
        <v>303</v>
      </c>
      <c r="B27" s="156">
        <v>14563</v>
      </c>
      <c r="C27" s="156">
        <v>20000</v>
      </c>
      <c r="D27" s="157">
        <f t="shared" si="5"/>
        <v>34563</v>
      </c>
      <c r="E27" s="156">
        <v>14241.16</v>
      </c>
      <c r="F27" s="156">
        <v>14241.16</v>
      </c>
      <c r="G27" s="157">
        <f t="shared" si="6"/>
        <v>20321.84</v>
      </c>
    </row>
    <row r="28" spans="1:7" x14ac:dyDescent="0.25">
      <c r="A28" s="83" t="s">
        <v>304</v>
      </c>
      <c r="B28" s="80">
        <f>SUM(B29:B37)</f>
        <v>407740</v>
      </c>
      <c r="C28" s="80">
        <f t="shared" ref="C28:G28" si="7">SUM(C29:C37)</f>
        <v>856336.12</v>
      </c>
      <c r="D28" s="80">
        <f t="shared" si="7"/>
        <v>1264076.1200000001</v>
      </c>
      <c r="E28" s="80">
        <f t="shared" si="7"/>
        <v>573755.50999999989</v>
      </c>
      <c r="F28" s="80">
        <f t="shared" si="7"/>
        <v>573755.50999999989</v>
      </c>
      <c r="G28" s="80">
        <f t="shared" si="7"/>
        <v>690320.6100000001</v>
      </c>
    </row>
    <row r="29" spans="1:7" x14ac:dyDescent="0.25">
      <c r="A29" s="84" t="s">
        <v>305</v>
      </c>
      <c r="B29" s="156">
        <v>41083</v>
      </c>
      <c r="C29" s="156">
        <v>-4981</v>
      </c>
      <c r="D29" s="157">
        <f t="shared" ref="D29:D37" si="8">B29+C29</f>
        <v>36102</v>
      </c>
      <c r="E29" s="156">
        <v>25389.439999999999</v>
      </c>
      <c r="F29" s="156">
        <v>25389.439999999999</v>
      </c>
      <c r="G29" s="157">
        <f t="shared" ref="G29:G37" si="9">D29-E29</f>
        <v>10712.560000000001</v>
      </c>
    </row>
    <row r="30" spans="1:7" x14ac:dyDescent="0.25">
      <c r="A30" s="84" t="s">
        <v>306</v>
      </c>
      <c r="B30" s="156">
        <v>10401</v>
      </c>
      <c r="C30" s="156">
        <v>570317.12</v>
      </c>
      <c r="D30" s="157">
        <f t="shared" si="8"/>
        <v>580718.12</v>
      </c>
      <c r="E30" s="156">
        <v>243310.97</v>
      </c>
      <c r="F30" s="156">
        <v>243310.97</v>
      </c>
      <c r="G30" s="157">
        <f t="shared" si="9"/>
        <v>337407.15</v>
      </c>
    </row>
    <row r="31" spans="1:7" x14ac:dyDescent="0.25">
      <c r="A31" s="84" t="s">
        <v>307</v>
      </c>
      <c r="B31" s="156">
        <v>66688</v>
      </c>
      <c r="C31" s="156">
        <v>205000</v>
      </c>
      <c r="D31" s="157">
        <f t="shared" si="8"/>
        <v>271688</v>
      </c>
      <c r="E31" s="156">
        <v>124046.86</v>
      </c>
      <c r="F31" s="156">
        <v>124046.86</v>
      </c>
      <c r="G31" s="157">
        <f t="shared" si="9"/>
        <v>147641.14000000001</v>
      </c>
    </row>
    <row r="32" spans="1:7" x14ac:dyDescent="0.25">
      <c r="A32" s="84" t="s">
        <v>308</v>
      </c>
      <c r="B32" s="156">
        <v>60842</v>
      </c>
      <c r="C32" s="156">
        <v>5000</v>
      </c>
      <c r="D32" s="157">
        <f t="shared" si="8"/>
        <v>65842</v>
      </c>
      <c r="E32" s="156">
        <v>29045.3</v>
      </c>
      <c r="F32" s="156">
        <v>29045.3</v>
      </c>
      <c r="G32" s="157">
        <f t="shared" si="9"/>
        <v>36796.699999999997</v>
      </c>
    </row>
    <row r="33" spans="1:7" x14ac:dyDescent="0.25">
      <c r="A33" s="84" t="s">
        <v>309</v>
      </c>
      <c r="B33" s="156">
        <v>49425</v>
      </c>
      <c r="C33" s="156">
        <v>30000</v>
      </c>
      <c r="D33" s="157">
        <f t="shared" si="8"/>
        <v>79425</v>
      </c>
      <c r="E33" s="156">
        <v>55478.84</v>
      </c>
      <c r="F33" s="156">
        <v>55478.84</v>
      </c>
      <c r="G33" s="157">
        <f t="shared" si="9"/>
        <v>23946.160000000003</v>
      </c>
    </row>
    <row r="34" spans="1:7" x14ac:dyDescent="0.25">
      <c r="A34" s="84" t="s">
        <v>310</v>
      </c>
      <c r="B34" s="156">
        <v>64898</v>
      </c>
      <c r="C34" s="156">
        <v>0</v>
      </c>
      <c r="D34" s="157">
        <f t="shared" si="8"/>
        <v>64898</v>
      </c>
      <c r="E34" s="156">
        <v>14999.99</v>
      </c>
      <c r="F34" s="156">
        <v>14999.99</v>
      </c>
      <c r="G34" s="157">
        <f t="shared" si="9"/>
        <v>49898.01</v>
      </c>
    </row>
    <row r="35" spans="1:7" x14ac:dyDescent="0.25">
      <c r="A35" s="84" t="s">
        <v>311</v>
      </c>
      <c r="B35" s="156">
        <v>20801</v>
      </c>
      <c r="C35" s="156">
        <v>0</v>
      </c>
      <c r="D35" s="157">
        <f t="shared" si="8"/>
        <v>20801</v>
      </c>
      <c r="E35" s="156">
        <v>670</v>
      </c>
      <c r="F35" s="156">
        <v>670</v>
      </c>
      <c r="G35" s="157">
        <f t="shared" si="9"/>
        <v>20131</v>
      </c>
    </row>
    <row r="36" spans="1:7" x14ac:dyDescent="0.25">
      <c r="A36" s="84" t="s">
        <v>312</v>
      </c>
      <c r="B36" s="156">
        <v>20801</v>
      </c>
      <c r="C36" s="156">
        <v>29000</v>
      </c>
      <c r="D36" s="157">
        <f t="shared" si="8"/>
        <v>49801</v>
      </c>
      <c r="E36" s="156">
        <v>11049.11</v>
      </c>
      <c r="F36" s="156">
        <v>11049.11</v>
      </c>
      <c r="G36" s="157">
        <f t="shared" si="9"/>
        <v>38751.89</v>
      </c>
    </row>
    <row r="37" spans="1:7" x14ac:dyDescent="0.25">
      <c r="A37" s="84" t="s">
        <v>313</v>
      </c>
      <c r="B37" s="156">
        <v>72801</v>
      </c>
      <c r="C37" s="156">
        <v>22000</v>
      </c>
      <c r="D37" s="157">
        <f t="shared" si="8"/>
        <v>94801</v>
      </c>
      <c r="E37" s="156">
        <v>69765</v>
      </c>
      <c r="F37" s="156">
        <v>69765</v>
      </c>
      <c r="G37" s="157">
        <f t="shared" si="9"/>
        <v>25036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0">SUM(C39:C47)</f>
        <v>0</v>
      </c>
      <c r="D38" s="80">
        <f t="shared" si="10"/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 x14ac:dyDescent="0.25">
      <c r="A39" s="84" t="s">
        <v>315</v>
      </c>
      <c r="B39" s="157"/>
      <c r="C39" s="157"/>
      <c r="D39" s="157">
        <f t="shared" ref="D39:D47" si="11">B39+C39</f>
        <v>0</v>
      </c>
      <c r="E39" s="157"/>
      <c r="F39" s="157"/>
      <c r="G39" s="157">
        <f t="shared" ref="G39:G47" si="12">D39-E39</f>
        <v>0</v>
      </c>
    </row>
    <row r="40" spans="1:7" x14ac:dyDescent="0.25">
      <c r="A40" s="84" t="s">
        <v>316</v>
      </c>
      <c r="B40" s="157"/>
      <c r="C40" s="157"/>
      <c r="D40" s="157">
        <f t="shared" si="11"/>
        <v>0</v>
      </c>
      <c r="E40" s="157"/>
      <c r="F40" s="157"/>
      <c r="G40" s="157">
        <f t="shared" si="12"/>
        <v>0</v>
      </c>
    </row>
    <row r="41" spans="1:7" x14ac:dyDescent="0.25">
      <c r="A41" s="84" t="s">
        <v>317</v>
      </c>
      <c r="B41" s="157"/>
      <c r="C41" s="157"/>
      <c r="D41" s="157">
        <f t="shared" si="11"/>
        <v>0</v>
      </c>
      <c r="E41" s="157"/>
      <c r="F41" s="157"/>
      <c r="G41" s="157">
        <f t="shared" si="12"/>
        <v>0</v>
      </c>
    </row>
    <row r="42" spans="1:7" x14ac:dyDescent="0.25">
      <c r="A42" s="84" t="s">
        <v>318</v>
      </c>
      <c r="B42" s="157"/>
      <c r="C42" s="157"/>
      <c r="D42" s="157">
        <f t="shared" si="11"/>
        <v>0</v>
      </c>
      <c r="E42" s="157"/>
      <c r="F42" s="157"/>
      <c r="G42" s="157">
        <f t="shared" si="12"/>
        <v>0</v>
      </c>
    </row>
    <row r="43" spans="1:7" x14ac:dyDescent="0.25">
      <c r="A43" s="84" t="s">
        <v>319</v>
      </c>
      <c r="B43" s="157"/>
      <c r="C43" s="157"/>
      <c r="D43" s="157">
        <f t="shared" si="11"/>
        <v>0</v>
      </c>
      <c r="E43" s="157"/>
      <c r="F43" s="157"/>
      <c r="G43" s="157">
        <f t="shared" si="12"/>
        <v>0</v>
      </c>
    </row>
    <row r="44" spans="1:7" x14ac:dyDescent="0.25">
      <c r="A44" s="84" t="s">
        <v>320</v>
      </c>
      <c r="B44" s="157"/>
      <c r="C44" s="157"/>
      <c r="D44" s="157">
        <f t="shared" si="11"/>
        <v>0</v>
      </c>
      <c r="E44" s="157"/>
      <c r="F44" s="157"/>
      <c r="G44" s="157">
        <f t="shared" si="12"/>
        <v>0</v>
      </c>
    </row>
    <row r="45" spans="1:7" x14ac:dyDescent="0.25">
      <c r="A45" s="84" t="s">
        <v>321</v>
      </c>
      <c r="B45" s="157"/>
      <c r="C45" s="157"/>
      <c r="D45" s="157">
        <f t="shared" si="11"/>
        <v>0</v>
      </c>
      <c r="E45" s="157"/>
      <c r="F45" s="157"/>
      <c r="G45" s="157">
        <f t="shared" si="12"/>
        <v>0</v>
      </c>
    </row>
    <row r="46" spans="1:7" x14ac:dyDescent="0.25">
      <c r="A46" s="84" t="s">
        <v>322</v>
      </c>
      <c r="B46" s="157"/>
      <c r="C46" s="157"/>
      <c r="D46" s="157">
        <f t="shared" si="11"/>
        <v>0</v>
      </c>
      <c r="E46" s="157"/>
      <c r="F46" s="157"/>
      <c r="G46" s="157">
        <f t="shared" si="12"/>
        <v>0</v>
      </c>
    </row>
    <row r="47" spans="1:7" x14ac:dyDescent="0.25">
      <c r="A47" s="84" t="s">
        <v>323</v>
      </c>
      <c r="B47" s="157"/>
      <c r="C47" s="157"/>
      <c r="D47" s="157">
        <f t="shared" si="11"/>
        <v>0</v>
      </c>
      <c r="E47" s="157"/>
      <c r="F47" s="157"/>
      <c r="G47" s="157">
        <f t="shared" si="12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3">SUM(C49:C57)</f>
        <v>11000</v>
      </c>
      <c r="D48" s="80">
        <f t="shared" si="13"/>
        <v>11000</v>
      </c>
      <c r="E48" s="80">
        <f t="shared" si="13"/>
        <v>10985.44</v>
      </c>
      <c r="F48" s="80">
        <f t="shared" si="13"/>
        <v>10985.44</v>
      </c>
      <c r="G48" s="80">
        <f t="shared" si="13"/>
        <v>14.559999999999491</v>
      </c>
    </row>
    <row r="49" spans="1:7" x14ac:dyDescent="0.25">
      <c r="A49" s="84" t="s">
        <v>325</v>
      </c>
      <c r="B49" s="157"/>
      <c r="C49" s="157"/>
      <c r="D49" s="157">
        <f t="shared" ref="D49:D57" si="14">B49+C49</f>
        <v>0</v>
      </c>
      <c r="E49" s="157"/>
      <c r="F49" s="157"/>
      <c r="G49" s="157">
        <f t="shared" ref="G49:G57" si="15">D49-E49</f>
        <v>0</v>
      </c>
    </row>
    <row r="50" spans="1:7" x14ac:dyDescent="0.25">
      <c r="A50" s="84" t="s">
        <v>326</v>
      </c>
      <c r="B50" s="157"/>
      <c r="C50" s="157"/>
      <c r="D50" s="157">
        <f t="shared" si="14"/>
        <v>0</v>
      </c>
      <c r="E50" s="157"/>
      <c r="F50" s="157"/>
      <c r="G50" s="157">
        <f t="shared" si="15"/>
        <v>0</v>
      </c>
    </row>
    <row r="51" spans="1:7" x14ac:dyDescent="0.25">
      <c r="A51" s="84" t="s">
        <v>327</v>
      </c>
      <c r="B51" s="157"/>
      <c r="C51" s="157"/>
      <c r="D51" s="157">
        <f t="shared" si="14"/>
        <v>0</v>
      </c>
      <c r="E51" s="157"/>
      <c r="F51" s="157"/>
      <c r="G51" s="157">
        <f t="shared" si="15"/>
        <v>0</v>
      </c>
    </row>
    <row r="52" spans="1:7" x14ac:dyDescent="0.25">
      <c r="A52" s="84" t="s">
        <v>328</v>
      </c>
      <c r="B52" s="157"/>
      <c r="C52" s="157"/>
      <c r="D52" s="157">
        <f t="shared" si="14"/>
        <v>0</v>
      </c>
      <c r="E52" s="157"/>
      <c r="F52" s="157"/>
      <c r="G52" s="157">
        <f t="shared" si="15"/>
        <v>0</v>
      </c>
    </row>
    <row r="53" spans="1:7" x14ac:dyDescent="0.25">
      <c r="A53" s="84" t="s">
        <v>329</v>
      </c>
      <c r="B53" s="157"/>
      <c r="C53" s="157"/>
      <c r="D53" s="157">
        <f t="shared" si="14"/>
        <v>0</v>
      </c>
      <c r="E53" s="157"/>
      <c r="F53" s="157"/>
      <c r="G53" s="157">
        <f t="shared" si="15"/>
        <v>0</v>
      </c>
    </row>
    <row r="54" spans="1:7" x14ac:dyDescent="0.25">
      <c r="A54" s="84" t="s">
        <v>330</v>
      </c>
      <c r="B54" s="156">
        <v>0</v>
      </c>
      <c r="C54" s="156">
        <v>11000</v>
      </c>
      <c r="D54" s="157">
        <f t="shared" si="14"/>
        <v>11000</v>
      </c>
      <c r="E54" s="156">
        <v>10985.44</v>
      </c>
      <c r="F54" s="156">
        <v>10985.44</v>
      </c>
      <c r="G54" s="157">
        <f t="shared" si="15"/>
        <v>14.559999999999491</v>
      </c>
    </row>
    <row r="55" spans="1:7" x14ac:dyDescent="0.25">
      <c r="A55" s="84" t="s">
        <v>331</v>
      </c>
      <c r="B55" s="157"/>
      <c r="C55" s="157"/>
      <c r="D55" s="157">
        <f t="shared" si="14"/>
        <v>0</v>
      </c>
      <c r="E55" s="157"/>
      <c r="F55" s="157"/>
      <c r="G55" s="157">
        <f t="shared" si="15"/>
        <v>0</v>
      </c>
    </row>
    <row r="56" spans="1:7" x14ac:dyDescent="0.25">
      <c r="A56" s="84" t="s">
        <v>332</v>
      </c>
      <c r="B56" s="157"/>
      <c r="C56" s="157"/>
      <c r="D56" s="157">
        <f t="shared" si="14"/>
        <v>0</v>
      </c>
      <c r="E56" s="157"/>
      <c r="F56" s="157"/>
      <c r="G56" s="157">
        <f t="shared" si="15"/>
        <v>0</v>
      </c>
    </row>
    <row r="57" spans="1:7" x14ac:dyDescent="0.25">
      <c r="A57" s="84" t="s">
        <v>333</v>
      </c>
      <c r="B57" s="157"/>
      <c r="C57" s="157"/>
      <c r="D57" s="157">
        <f t="shared" si="14"/>
        <v>0</v>
      </c>
      <c r="E57" s="157"/>
      <c r="F57" s="157"/>
      <c r="G57" s="157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158">
        <f>SUM(C59:C61)</f>
        <v>5000000</v>
      </c>
      <c r="D58" s="158">
        <f t="shared" ref="D58:G58" si="16">SUM(D59:D61)</f>
        <v>5000000</v>
      </c>
      <c r="E58" s="158">
        <f t="shared" si="16"/>
        <v>3483411.57</v>
      </c>
      <c r="F58" s="158">
        <f t="shared" si="16"/>
        <v>3483411.57</v>
      </c>
      <c r="G58" s="158">
        <f t="shared" si="16"/>
        <v>1516588.4300000002</v>
      </c>
    </row>
    <row r="59" spans="1:7" x14ac:dyDescent="0.25">
      <c r="A59" s="84" t="s">
        <v>335</v>
      </c>
      <c r="B59" s="157"/>
      <c r="C59" s="157"/>
      <c r="D59" s="157">
        <f t="shared" ref="D59:D61" si="17">B59+C59</f>
        <v>0</v>
      </c>
      <c r="E59" s="157"/>
      <c r="F59" s="157"/>
      <c r="G59" s="157">
        <f t="shared" ref="G59:G61" si="18">D59-E59</f>
        <v>0</v>
      </c>
    </row>
    <row r="60" spans="1:7" x14ac:dyDescent="0.25">
      <c r="A60" s="84" t="s">
        <v>336</v>
      </c>
      <c r="B60" s="156">
        <v>0</v>
      </c>
      <c r="C60" s="156">
        <v>5000000</v>
      </c>
      <c r="D60" s="157">
        <f t="shared" si="17"/>
        <v>5000000</v>
      </c>
      <c r="E60" s="156">
        <v>3483411.57</v>
      </c>
      <c r="F60" s="156">
        <v>3483411.57</v>
      </c>
      <c r="G60" s="157">
        <f t="shared" si="18"/>
        <v>1516588.4300000002</v>
      </c>
    </row>
    <row r="61" spans="1:7" x14ac:dyDescent="0.25">
      <c r="A61" s="84" t="s">
        <v>337</v>
      </c>
      <c r="B61" s="157"/>
      <c r="C61" s="157"/>
      <c r="D61" s="157">
        <f t="shared" si="17"/>
        <v>0</v>
      </c>
      <c r="E61" s="157"/>
      <c r="F61" s="157"/>
      <c r="G61" s="157">
        <f t="shared" si="18"/>
        <v>0</v>
      </c>
    </row>
    <row r="62" spans="1:7" x14ac:dyDescent="0.25">
      <c r="A62" s="83" t="s">
        <v>338</v>
      </c>
      <c r="B62" s="80">
        <f>SUM(B63:B67,B69:B70)</f>
        <v>1516529.33</v>
      </c>
      <c r="C62" s="80">
        <f t="shared" ref="C62:G62" si="19">SUM(C63:C67,C69:C70)</f>
        <v>5146105.38</v>
      </c>
      <c r="D62" s="80">
        <f t="shared" si="19"/>
        <v>6662634.71</v>
      </c>
      <c r="E62" s="80">
        <f t="shared" si="19"/>
        <v>0</v>
      </c>
      <c r="F62" s="80">
        <f t="shared" si="19"/>
        <v>0</v>
      </c>
      <c r="G62" s="80">
        <f t="shared" si="19"/>
        <v>6662634.71</v>
      </c>
    </row>
    <row r="63" spans="1:7" x14ac:dyDescent="0.25">
      <c r="A63" s="84" t="s">
        <v>339</v>
      </c>
      <c r="B63" s="157"/>
      <c r="C63" s="157"/>
      <c r="D63" s="157">
        <f t="shared" ref="D63:D70" si="20">B63+C63</f>
        <v>0</v>
      </c>
      <c r="E63" s="157"/>
      <c r="F63" s="157"/>
      <c r="G63" s="157">
        <f t="shared" ref="G63:G70" si="21">D63-E63</f>
        <v>0</v>
      </c>
    </row>
    <row r="64" spans="1:7" x14ac:dyDescent="0.25">
      <c r="A64" s="84" t="s">
        <v>340</v>
      </c>
      <c r="B64" s="157"/>
      <c r="C64" s="157"/>
      <c r="D64" s="157">
        <f t="shared" si="20"/>
        <v>0</v>
      </c>
      <c r="E64" s="157"/>
      <c r="F64" s="157"/>
      <c r="G64" s="157">
        <f t="shared" si="21"/>
        <v>0</v>
      </c>
    </row>
    <row r="65" spans="1:7" x14ac:dyDescent="0.25">
      <c r="A65" s="84" t="s">
        <v>341</v>
      </c>
      <c r="B65" s="157"/>
      <c r="C65" s="157"/>
      <c r="D65" s="157">
        <f t="shared" si="20"/>
        <v>0</v>
      </c>
      <c r="E65" s="157"/>
      <c r="F65" s="157"/>
      <c r="G65" s="157">
        <f t="shared" si="21"/>
        <v>0</v>
      </c>
    </row>
    <row r="66" spans="1:7" x14ac:dyDescent="0.25">
      <c r="A66" s="84" t="s">
        <v>342</v>
      </c>
      <c r="B66" s="157"/>
      <c r="C66" s="157"/>
      <c r="D66" s="157">
        <f t="shared" si="20"/>
        <v>0</v>
      </c>
      <c r="E66" s="157"/>
      <c r="F66" s="157"/>
      <c r="G66" s="157">
        <f t="shared" si="21"/>
        <v>0</v>
      </c>
    </row>
    <row r="67" spans="1:7" x14ac:dyDescent="0.25">
      <c r="A67" s="84" t="s">
        <v>343</v>
      </c>
      <c r="B67" s="157"/>
      <c r="C67" s="157"/>
      <c r="D67" s="157">
        <f t="shared" si="20"/>
        <v>0</v>
      </c>
      <c r="E67" s="157"/>
      <c r="F67" s="157"/>
      <c r="G67" s="157">
        <f t="shared" si="21"/>
        <v>0</v>
      </c>
    </row>
    <row r="68" spans="1:7" x14ac:dyDescent="0.25">
      <c r="A68" s="84" t="s">
        <v>3301</v>
      </c>
      <c r="B68" s="157"/>
      <c r="C68" s="157"/>
      <c r="D68" s="157">
        <f t="shared" si="20"/>
        <v>0</v>
      </c>
      <c r="E68" s="157"/>
      <c r="F68" s="157"/>
      <c r="G68" s="157">
        <f t="shared" si="21"/>
        <v>0</v>
      </c>
    </row>
    <row r="69" spans="1:7" x14ac:dyDescent="0.25">
      <c r="A69" s="84" t="s">
        <v>345</v>
      </c>
      <c r="B69" s="157"/>
      <c r="C69" s="157"/>
      <c r="D69" s="157">
        <f t="shared" si="20"/>
        <v>0</v>
      </c>
      <c r="E69" s="157"/>
      <c r="F69" s="157"/>
      <c r="G69" s="157">
        <f t="shared" si="21"/>
        <v>0</v>
      </c>
    </row>
    <row r="70" spans="1:7" x14ac:dyDescent="0.25">
      <c r="A70" s="84" t="s">
        <v>346</v>
      </c>
      <c r="B70" s="156">
        <v>1516529.33</v>
      </c>
      <c r="C70" s="156">
        <v>5146105.38</v>
      </c>
      <c r="D70" s="157">
        <f t="shared" si="20"/>
        <v>6662634.71</v>
      </c>
      <c r="E70" s="156">
        <v>0</v>
      </c>
      <c r="F70" s="156">
        <v>0</v>
      </c>
      <c r="G70" s="157">
        <f t="shared" si="21"/>
        <v>6662634.71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7"/>
      <c r="C72" s="157"/>
      <c r="D72" s="157">
        <f t="shared" ref="D72:D74" si="23">B72+C72</f>
        <v>0</v>
      </c>
      <c r="E72" s="157"/>
      <c r="F72" s="157"/>
      <c r="G72" s="157">
        <f t="shared" ref="G72:G74" si="24">D72-E72</f>
        <v>0</v>
      </c>
    </row>
    <row r="73" spans="1:7" x14ac:dyDescent="0.25">
      <c r="A73" s="84" t="s">
        <v>349</v>
      </c>
      <c r="B73" s="157"/>
      <c r="C73" s="157"/>
      <c r="D73" s="157">
        <f t="shared" si="23"/>
        <v>0</v>
      </c>
      <c r="E73" s="157"/>
      <c r="F73" s="157"/>
      <c r="G73" s="157">
        <f t="shared" si="24"/>
        <v>0</v>
      </c>
    </row>
    <row r="74" spans="1:7" x14ac:dyDescent="0.25">
      <c r="A74" s="84" t="s">
        <v>350</v>
      </c>
      <c r="B74" s="157"/>
      <c r="C74" s="157"/>
      <c r="D74" s="157">
        <f t="shared" si="23"/>
        <v>0</v>
      </c>
      <c r="E74" s="157"/>
      <c r="F74" s="157"/>
      <c r="G74" s="157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7"/>
      <c r="C76" s="157"/>
      <c r="D76" s="157">
        <f t="shared" ref="D76:D82" si="26">B76+C76</f>
        <v>0</v>
      </c>
      <c r="E76" s="157"/>
      <c r="F76" s="157"/>
      <c r="G76" s="157">
        <f t="shared" ref="G76:G82" si="27">D76-E76</f>
        <v>0</v>
      </c>
    </row>
    <row r="77" spans="1:7" x14ac:dyDescent="0.25">
      <c r="A77" s="84" t="s">
        <v>353</v>
      </c>
      <c r="B77" s="157"/>
      <c r="C77" s="157"/>
      <c r="D77" s="157">
        <f t="shared" si="26"/>
        <v>0</v>
      </c>
      <c r="E77" s="157"/>
      <c r="F77" s="157"/>
      <c r="G77" s="157">
        <f t="shared" si="27"/>
        <v>0</v>
      </c>
    </row>
    <row r="78" spans="1:7" x14ac:dyDescent="0.25">
      <c r="A78" s="84" t="s">
        <v>354</v>
      </c>
      <c r="B78" s="157"/>
      <c r="C78" s="157"/>
      <c r="D78" s="157">
        <f t="shared" si="26"/>
        <v>0</v>
      </c>
      <c r="E78" s="157"/>
      <c r="F78" s="157"/>
      <c r="G78" s="157">
        <f t="shared" si="27"/>
        <v>0</v>
      </c>
    </row>
    <row r="79" spans="1:7" x14ac:dyDescent="0.25">
      <c r="A79" s="84" t="s">
        <v>355</v>
      </c>
      <c r="B79" s="157"/>
      <c r="C79" s="157"/>
      <c r="D79" s="157">
        <f t="shared" si="26"/>
        <v>0</v>
      </c>
      <c r="E79" s="157"/>
      <c r="F79" s="157"/>
      <c r="G79" s="157">
        <f t="shared" si="27"/>
        <v>0</v>
      </c>
    </row>
    <row r="80" spans="1:7" x14ac:dyDescent="0.25">
      <c r="A80" s="84" t="s">
        <v>356</v>
      </c>
      <c r="B80" s="157"/>
      <c r="C80" s="157"/>
      <c r="D80" s="157">
        <f t="shared" si="26"/>
        <v>0</v>
      </c>
      <c r="E80" s="157"/>
      <c r="F80" s="157"/>
      <c r="G80" s="157">
        <f t="shared" si="27"/>
        <v>0</v>
      </c>
    </row>
    <row r="81" spans="1:7" x14ac:dyDescent="0.25">
      <c r="A81" s="84" t="s">
        <v>357</v>
      </c>
      <c r="B81" s="157"/>
      <c r="C81" s="157"/>
      <c r="D81" s="157">
        <f t="shared" si="26"/>
        <v>0</v>
      </c>
      <c r="E81" s="157"/>
      <c r="F81" s="157"/>
      <c r="G81" s="157">
        <f t="shared" si="27"/>
        <v>0</v>
      </c>
    </row>
    <row r="82" spans="1:7" x14ac:dyDescent="0.25">
      <c r="A82" s="84" t="s">
        <v>358</v>
      </c>
      <c r="B82" s="157"/>
      <c r="C82" s="157"/>
      <c r="D82" s="157">
        <f t="shared" si="26"/>
        <v>0</v>
      </c>
      <c r="E82" s="157"/>
      <c r="F82" s="157"/>
      <c r="G82" s="157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5193258</v>
      </c>
      <c r="C84" s="79">
        <f t="shared" ref="C84:G84" si="28">SUM(C85,C93,C103,C113,C123,C133,C137,C146,C150)</f>
        <v>-5193258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1193258</v>
      </c>
      <c r="C85" s="80">
        <f t="shared" ref="C85:G85" si="29">SUM(C86:C92)</f>
        <v>-1193258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56">
        <v>1193258</v>
      </c>
      <c r="C86" s="156">
        <v>-1193258</v>
      </c>
      <c r="D86" s="157">
        <f t="shared" ref="D86:D92" si="30">B86+C86</f>
        <v>0</v>
      </c>
      <c r="E86" s="156">
        <v>0</v>
      </c>
      <c r="F86" s="156">
        <v>0</v>
      </c>
      <c r="G86" s="157">
        <f t="shared" ref="G86:G92" si="31">D86-E86</f>
        <v>0</v>
      </c>
    </row>
    <row r="87" spans="1:7" x14ac:dyDescent="0.25">
      <c r="A87" s="84" t="s">
        <v>288</v>
      </c>
      <c r="B87" s="157"/>
      <c r="C87" s="157"/>
      <c r="D87" s="157">
        <f t="shared" si="30"/>
        <v>0</v>
      </c>
      <c r="E87" s="157"/>
      <c r="F87" s="157"/>
      <c r="G87" s="157">
        <f t="shared" si="31"/>
        <v>0</v>
      </c>
    </row>
    <row r="88" spans="1:7" x14ac:dyDescent="0.25">
      <c r="A88" s="84" t="s">
        <v>289</v>
      </c>
      <c r="B88" s="157"/>
      <c r="C88" s="157"/>
      <c r="D88" s="157">
        <f t="shared" si="30"/>
        <v>0</v>
      </c>
      <c r="E88" s="157"/>
      <c r="F88" s="157"/>
      <c r="G88" s="157">
        <f t="shared" si="31"/>
        <v>0</v>
      </c>
    </row>
    <row r="89" spans="1:7" x14ac:dyDescent="0.25">
      <c r="A89" s="84" t="s">
        <v>290</v>
      </c>
      <c r="B89" s="157"/>
      <c r="C89" s="157"/>
      <c r="D89" s="157">
        <f t="shared" si="30"/>
        <v>0</v>
      </c>
      <c r="E89" s="157"/>
      <c r="F89" s="157"/>
      <c r="G89" s="157">
        <f t="shared" si="31"/>
        <v>0</v>
      </c>
    </row>
    <row r="90" spans="1:7" x14ac:dyDescent="0.25">
      <c r="A90" s="84" t="s">
        <v>291</v>
      </c>
      <c r="B90" s="157"/>
      <c r="C90" s="157"/>
      <c r="D90" s="157">
        <f t="shared" si="30"/>
        <v>0</v>
      </c>
      <c r="E90" s="157"/>
      <c r="F90" s="157"/>
      <c r="G90" s="157">
        <f t="shared" si="31"/>
        <v>0</v>
      </c>
    </row>
    <row r="91" spans="1:7" x14ac:dyDescent="0.25">
      <c r="A91" s="84" t="s">
        <v>292</v>
      </c>
      <c r="B91" s="157"/>
      <c r="C91" s="157"/>
      <c r="D91" s="157">
        <f t="shared" si="30"/>
        <v>0</v>
      </c>
      <c r="E91" s="157"/>
      <c r="F91" s="157"/>
      <c r="G91" s="157">
        <f t="shared" si="31"/>
        <v>0</v>
      </c>
    </row>
    <row r="92" spans="1:7" x14ac:dyDescent="0.25">
      <c r="A92" s="84" t="s">
        <v>293</v>
      </c>
      <c r="B92" s="157"/>
      <c r="C92" s="157"/>
      <c r="D92" s="157">
        <f t="shared" si="30"/>
        <v>0</v>
      </c>
      <c r="E92" s="157"/>
      <c r="F92" s="157"/>
      <c r="G92" s="157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157"/>
      <c r="C94" s="157"/>
      <c r="D94" s="157">
        <f t="shared" ref="D94:D102" si="33">B94+C94</f>
        <v>0</v>
      </c>
      <c r="E94" s="157"/>
      <c r="F94" s="157"/>
      <c r="G94" s="157">
        <f t="shared" ref="G94:G102" si="34">D94-E94</f>
        <v>0</v>
      </c>
    </row>
    <row r="95" spans="1:7" x14ac:dyDescent="0.25">
      <c r="A95" s="84" t="s">
        <v>296</v>
      </c>
      <c r="B95" s="157"/>
      <c r="C95" s="157"/>
      <c r="D95" s="157">
        <f t="shared" si="33"/>
        <v>0</v>
      </c>
      <c r="E95" s="157"/>
      <c r="F95" s="157"/>
      <c r="G95" s="157">
        <f t="shared" si="34"/>
        <v>0</v>
      </c>
    </row>
    <row r="96" spans="1:7" x14ac:dyDescent="0.25">
      <c r="A96" s="84" t="s">
        <v>297</v>
      </c>
      <c r="B96" s="157"/>
      <c r="C96" s="157"/>
      <c r="D96" s="157">
        <f t="shared" si="33"/>
        <v>0</v>
      </c>
      <c r="E96" s="157"/>
      <c r="F96" s="157"/>
      <c r="G96" s="157">
        <f t="shared" si="34"/>
        <v>0</v>
      </c>
    </row>
    <row r="97" spans="1:7" x14ac:dyDescent="0.25">
      <c r="A97" s="84" t="s">
        <v>298</v>
      </c>
      <c r="B97" s="157"/>
      <c r="C97" s="157"/>
      <c r="D97" s="157">
        <f t="shared" si="33"/>
        <v>0</v>
      </c>
      <c r="E97" s="157"/>
      <c r="F97" s="157"/>
      <c r="G97" s="157">
        <f t="shared" si="34"/>
        <v>0</v>
      </c>
    </row>
    <row r="98" spans="1:7" x14ac:dyDescent="0.25">
      <c r="A98" s="42" t="s">
        <v>299</v>
      </c>
      <c r="B98" s="157"/>
      <c r="C98" s="157"/>
      <c r="D98" s="157">
        <f t="shared" si="33"/>
        <v>0</v>
      </c>
      <c r="E98" s="157"/>
      <c r="F98" s="157"/>
      <c r="G98" s="157">
        <f t="shared" si="34"/>
        <v>0</v>
      </c>
    </row>
    <row r="99" spans="1:7" x14ac:dyDescent="0.25">
      <c r="A99" s="84" t="s">
        <v>300</v>
      </c>
      <c r="B99" s="157"/>
      <c r="C99" s="157"/>
      <c r="D99" s="157">
        <f t="shared" si="33"/>
        <v>0</v>
      </c>
      <c r="E99" s="157"/>
      <c r="F99" s="157"/>
      <c r="G99" s="157">
        <f t="shared" si="34"/>
        <v>0</v>
      </c>
    </row>
    <row r="100" spans="1:7" x14ac:dyDescent="0.25">
      <c r="A100" s="84" t="s">
        <v>301</v>
      </c>
      <c r="B100" s="157"/>
      <c r="C100" s="157"/>
      <c r="D100" s="157">
        <f t="shared" si="33"/>
        <v>0</v>
      </c>
      <c r="E100" s="157"/>
      <c r="F100" s="157"/>
      <c r="G100" s="157">
        <f t="shared" si="34"/>
        <v>0</v>
      </c>
    </row>
    <row r="101" spans="1:7" x14ac:dyDescent="0.25">
      <c r="A101" s="84" t="s">
        <v>302</v>
      </c>
      <c r="B101" s="157"/>
      <c r="C101" s="157"/>
      <c r="D101" s="157">
        <f t="shared" si="33"/>
        <v>0</v>
      </c>
      <c r="E101" s="157"/>
      <c r="F101" s="157"/>
      <c r="G101" s="157">
        <f t="shared" si="34"/>
        <v>0</v>
      </c>
    </row>
    <row r="102" spans="1:7" x14ac:dyDescent="0.25">
      <c r="A102" s="84" t="s">
        <v>303</v>
      </c>
      <c r="B102" s="157"/>
      <c r="C102" s="157"/>
      <c r="D102" s="157">
        <f t="shared" si="33"/>
        <v>0</v>
      </c>
      <c r="E102" s="157"/>
      <c r="F102" s="157"/>
      <c r="G102" s="157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157"/>
      <c r="C104" s="157"/>
      <c r="D104" s="157">
        <f t="shared" ref="D104:D112" si="36">B104+C104</f>
        <v>0</v>
      </c>
      <c r="E104" s="157"/>
      <c r="F104" s="157"/>
      <c r="G104" s="157">
        <f t="shared" ref="G104:G112" si="37">D104-E104</f>
        <v>0</v>
      </c>
    </row>
    <row r="105" spans="1:7" x14ac:dyDescent="0.25">
      <c r="A105" s="84" t="s">
        <v>306</v>
      </c>
      <c r="B105" s="157"/>
      <c r="C105" s="157"/>
      <c r="D105" s="157">
        <f t="shared" si="36"/>
        <v>0</v>
      </c>
      <c r="E105" s="157"/>
      <c r="F105" s="157"/>
      <c r="G105" s="157">
        <f t="shared" si="37"/>
        <v>0</v>
      </c>
    </row>
    <row r="106" spans="1:7" x14ac:dyDescent="0.25">
      <c r="A106" s="84" t="s">
        <v>307</v>
      </c>
      <c r="B106" s="157"/>
      <c r="C106" s="157"/>
      <c r="D106" s="157">
        <f t="shared" si="36"/>
        <v>0</v>
      </c>
      <c r="E106" s="157"/>
      <c r="F106" s="157"/>
      <c r="G106" s="157">
        <f t="shared" si="37"/>
        <v>0</v>
      </c>
    </row>
    <row r="107" spans="1:7" x14ac:dyDescent="0.25">
      <c r="A107" s="84" t="s">
        <v>308</v>
      </c>
      <c r="B107" s="157"/>
      <c r="C107" s="157"/>
      <c r="D107" s="157">
        <f t="shared" si="36"/>
        <v>0</v>
      </c>
      <c r="E107" s="157"/>
      <c r="F107" s="157"/>
      <c r="G107" s="157">
        <f t="shared" si="37"/>
        <v>0</v>
      </c>
    </row>
    <row r="108" spans="1:7" x14ac:dyDescent="0.25">
      <c r="A108" s="84" t="s">
        <v>309</v>
      </c>
      <c r="B108" s="157"/>
      <c r="C108" s="157"/>
      <c r="D108" s="157">
        <f t="shared" si="36"/>
        <v>0</v>
      </c>
      <c r="E108" s="157"/>
      <c r="F108" s="157"/>
      <c r="G108" s="157">
        <f t="shared" si="37"/>
        <v>0</v>
      </c>
    </row>
    <row r="109" spans="1:7" x14ac:dyDescent="0.25">
      <c r="A109" s="84" t="s">
        <v>310</v>
      </c>
      <c r="B109" s="157"/>
      <c r="C109" s="157"/>
      <c r="D109" s="157">
        <f t="shared" si="36"/>
        <v>0</v>
      </c>
      <c r="E109" s="157"/>
      <c r="F109" s="157"/>
      <c r="G109" s="157">
        <f t="shared" si="37"/>
        <v>0</v>
      </c>
    </row>
    <row r="110" spans="1:7" x14ac:dyDescent="0.25">
      <c r="A110" s="84" t="s">
        <v>311</v>
      </c>
      <c r="B110" s="157"/>
      <c r="C110" s="157"/>
      <c r="D110" s="157">
        <f t="shared" si="36"/>
        <v>0</v>
      </c>
      <c r="E110" s="157"/>
      <c r="F110" s="157"/>
      <c r="G110" s="157">
        <f t="shared" si="37"/>
        <v>0</v>
      </c>
    </row>
    <row r="111" spans="1:7" x14ac:dyDescent="0.25">
      <c r="A111" s="84" t="s">
        <v>312</v>
      </c>
      <c r="B111" s="157"/>
      <c r="C111" s="157"/>
      <c r="D111" s="157">
        <f t="shared" si="36"/>
        <v>0</v>
      </c>
      <c r="E111" s="157"/>
      <c r="F111" s="157"/>
      <c r="G111" s="157">
        <f t="shared" si="37"/>
        <v>0</v>
      </c>
    </row>
    <row r="112" spans="1:7" x14ac:dyDescent="0.25">
      <c r="A112" s="84" t="s">
        <v>313</v>
      </c>
      <c r="B112" s="157"/>
      <c r="C112" s="157"/>
      <c r="D112" s="157">
        <f t="shared" si="36"/>
        <v>0</v>
      </c>
      <c r="E112" s="157"/>
      <c r="F112" s="157"/>
      <c r="G112" s="157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157"/>
      <c r="C114" s="157"/>
      <c r="D114" s="157">
        <f t="shared" ref="D114:D122" si="39">B114+C114</f>
        <v>0</v>
      </c>
      <c r="E114" s="157"/>
      <c r="F114" s="157"/>
      <c r="G114" s="157">
        <f t="shared" ref="G114:G122" si="40">D114-E114</f>
        <v>0</v>
      </c>
    </row>
    <row r="115" spans="1:7" x14ac:dyDescent="0.25">
      <c r="A115" s="84" t="s">
        <v>316</v>
      </c>
      <c r="B115" s="157"/>
      <c r="C115" s="157"/>
      <c r="D115" s="157">
        <f t="shared" si="39"/>
        <v>0</v>
      </c>
      <c r="E115" s="157"/>
      <c r="F115" s="157"/>
      <c r="G115" s="157">
        <f t="shared" si="40"/>
        <v>0</v>
      </c>
    </row>
    <row r="116" spans="1:7" x14ac:dyDescent="0.25">
      <c r="A116" s="84" t="s">
        <v>317</v>
      </c>
      <c r="B116" s="157"/>
      <c r="C116" s="157"/>
      <c r="D116" s="157">
        <f t="shared" si="39"/>
        <v>0</v>
      </c>
      <c r="E116" s="157"/>
      <c r="F116" s="157"/>
      <c r="G116" s="157">
        <f t="shared" si="40"/>
        <v>0</v>
      </c>
    </row>
    <row r="117" spans="1:7" x14ac:dyDescent="0.25">
      <c r="A117" s="84" t="s">
        <v>318</v>
      </c>
      <c r="B117" s="157"/>
      <c r="C117" s="157"/>
      <c r="D117" s="157">
        <f t="shared" si="39"/>
        <v>0</v>
      </c>
      <c r="E117" s="157"/>
      <c r="F117" s="157"/>
      <c r="G117" s="157">
        <f t="shared" si="40"/>
        <v>0</v>
      </c>
    </row>
    <row r="118" spans="1:7" x14ac:dyDescent="0.25">
      <c r="A118" s="84" t="s">
        <v>319</v>
      </c>
      <c r="B118" s="157"/>
      <c r="C118" s="157"/>
      <c r="D118" s="157">
        <f t="shared" si="39"/>
        <v>0</v>
      </c>
      <c r="E118" s="157"/>
      <c r="F118" s="157"/>
      <c r="G118" s="157">
        <f t="shared" si="40"/>
        <v>0</v>
      </c>
    </row>
    <row r="119" spans="1:7" x14ac:dyDescent="0.25">
      <c r="A119" s="84" t="s">
        <v>320</v>
      </c>
      <c r="B119" s="157"/>
      <c r="C119" s="157"/>
      <c r="D119" s="157">
        <f t="shared" si="39"/>
        <v>0</v>
      </c>
      <c r="E119" s="157"/>
      <c r="F119" s="157"/>
      <c r="G119" s="157">
        <f t="shared" si="40"/>
        <v>0</v>
      </c>
    </row>
    <row r="120" spans="1:7" x14ac:dyDescent="0.25">
      <c r="A120" s="84" t="s">
        <v>321</v>
      </c>
      <c r="B120" s="157"/>
      <c r="C120" s="157"/>
      <c r="D120" s="157">
        <f t="shared" si="39"/>
        <v>0</v>
      </c>
      <c r="E120" s="157"/>
      <c r="F120" s="157"/>
      <c r="G120" s="157">
        <f t="shared" si="40"/>
        <v>0</v>
      </c>
    </row>
    <row r="121" spans="1:7" x14ac:dyDescent="0.25">
      <c r="A121" s="84" t="s">
        <v>322</v>
      </c>
      <c r="B121" s="157"/>
      <c r="C121" s="157"/>
      <c r="D121" s="157">
        <f t="shared" si="39"/>
        <v>0</v>
      </c>
      <c r="E121" s="157"/>
      <c r="F121" s="157"/>
      <c r="G121" s="157">
        <f t="shared" si="40"/>
        <v>0</v>
      </c>
    </row>
    <row r="122" spans="1:7" x14ac:dyDescent="0.25">
      <c r="A122" s="84" t="s">
        <v>323</v>
      </c>
      <c r="B122" s="157"/>
      <c r="C122" s="157"/>
      <c r="D122" s="157">
        <f t="shared" si="39"/>
        <v>0</v>
      </c>
      <c r="E122" s="157"/>
      <c r="F122" s="157"/>
      <c r="G122" s="157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157"/>
      <c r="C124" s="157"/>
      <c r="D124" s="157">
        <f t="shared" ref="D124:D132" si="42">B124+C124</f>
        <v>0</v>
      </c>
      <c r="E124" s="157"/>
      <c r="F124" s="157"/>
      <c r="G124" s="157">
        <f t="shared" ref="G124:G132" si="43">D124-E124</f>
        <v>0</v>
      </c>
    </row>
    <row r="125" spans="1:7" x14ac:dyDescent="0.25">
      <c r="A125" s="84" t="s">
        <v>326</v>
      </c>
      <c r="B125" s="157"/>
      <c r="C125" s="157"/>
      <c r="D125" s="157">
        <f t="shared" si="42"/>
        <v>0</v>
      </c>
      <c r="E125" s="157"/>
      <c r="F125" s="157"/>
      <c r="G125" s="157">
        <f t="shared" si="43"/>
        <v>0</v>
      </c>
    </row>
    <row r="126" spans="1:7" x14ac:dyDescent="0.25">
      <c r="A126" s="84" t="s">
        <v>327</v>
      </c>
      <c r="B126" s="157"/>
      <c r="C126" s="157"/>
      <c r="D126" s="157">
        <f t="shared" si="42"/>
        <v>0</v>
      </c>
      <c r="E126" s="157"/>
      <c r="F126" s="157"/>
      <c r="G126" s="157">
        <f t="shared" si="43"/>
        <v>0</v>
      </c>
    </row>
    <row r="127" spans="1:7" x14ac:dyDescent="0.25">
      <c r="A127" s="84" t="s">
        <v>328</v>
      </c>
      <c r="B127" s="157"/>
      <c r="C127" s="157"/>
      <c r="D127" s="157">
        <f t="shared" si="42"/>
        <v>0</v>
      </c>
      <c r="E127" s="157"/>
      <c r="F127" s="157"/>
      <c r="G127" s="157">
        <f t="shared" si="43"/>
        <v>0</v>
      </c>
    </row>
    <row r="128" spans="1:7" x14ac:dyDescent="0.25">
      <c r="A128" s="84" t="s">
        <v>329</v>
      </c>
      <c r="B128" s="157"/>
      <c r="C128" s="157"/>
      <c r="D128" s="157">
        <f t="shared" si="42"/>
        <v>0</v>
      </c>
      <c r="E128" s="157"/>
      <c r="F128" s="157"/>
      <c r="G128" s="157">
        <f t="shared" si="43"/>
        <v>0</v>
      </c>
    </row>
    <row r="129" spans="1:7" x14ac:dyDescent="0.25">
      <c r="A129" s="84" t="s">
        <v>330</v>
      </c>
      <c r="B129" s="157"/>
      <c r="C129" s="157"/>
      <c r="D129" s="157">
        <f t="shared" si="42"/>
        <v>0</v>
      </c>
      <c r="E129" s="157"/>
      <c r="F129" s="157"/>
      <c r="G129" s="157">
        <f t="shared" si="43"/>
        <v>0</v>
      </c>
    </row>
    <row r="130" spans="1:7" x14ac:dyDescent="0.25">
      <c r="A130" s="84" t="s">
        <v>331</v>
      </c>
      <c r="B130" s="157"/>
      <c r="C130" s="157"/>
      <c r="D130" s="157">
        <f t="shared" si="42"/>
        <v>0</v>
      </c>
      <c r="E130" s="157"/>
      <c r="F130" s="157"/>
      <c r="G130" s="157">
        <f t="shared" si="43"/>
        <v>0</v>
      </c>
    </row>
    <row r="131" spans="1:7" x14ac:dyDescent="0.25">
      <c r="A131" s="84" t="s">
        <v>332</v>
      </c>
      <c r="B131" s="157"/>
      <c r="C131" s="157"/>
      <c r="D131" s="157">
        <f t="shared" si="42"/>
        <v>0</v>
      </c>
      <c r="E131" s="157"/>
      <c r="F131" s="157"/>
      <c r="G131" s="157">
        <f t="shared" si="43"/>
        <v>0</v>
      </c>
    </row>
    <row r="132" spans="1:7" x14ac:dyDescent="0.25">
      <c r="A132" s="84" t="s">
        <v>333</v>
      </c>
      <c r="B132" s="157"/>
      <c r="C132" s="157"/>
      <c r="D132" s="157">
        <f t="shared" si="42"/>
        <v>0</v>
      </c>
      <c r="E132" s="157"/>
      <c r="F132" s="157"/>
      <c r="G132" s="157">
        <f t="shared" si="43"/>
        <v>0</v>
      </c>
    </row>
    <row r="133" spans="1:7" x14ac:dyDescent="0.25">
      <c r="A133" s="83" t="s">
        <v>334</v>
      </c>
      <c r="B133" s="80">
        <f>SUM(B134:B136)</f>
        <v>4000000</v>
      </c>
      <c r="C133" s="80">
        <f t="shared" ref="C133:G133" si="44">SUM(C134:C136)</f>
        <v>-4000000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56">
        <v>4000000</v>
      </c>
      <c r="C134" s="156">
        <v>-4000000</v>
      </c>
      <c r="D134" s="157">
        <f t="shared" ref="D134:D136" si="45">B134+C134</f>
        <v>0</v>
      </c>
      <c r="E134" s="156">
        <v>0</v>
      </c>
      <c r="F134" s="156">
        <v>0</v>
      </c>
      <c r="G134" s="157">
        <f t="shared" ref="G134:G136" si="46">D134-E134</f>
        <v>0</v>
      </c>
    </row>
    <row r="135" spans="1:7" x14ac:dyDescent="0.25">
      <c r="A135" s="84" t="s">
        <v>336</v>
      </c>
      <c r="B135" s="157"/>
      <c r="C135" s="157"/>
      <c r="D135" s="157">
        <f t="shared" si="45"/>
        <v>0</v>
      </c>
      <c r="E135" s="157"/>
      <c r="F135" s="157"/>
      <c r="G135" s="157">
        <f t="shared" si="46"/>
        <v>0</v>
      </c>
    </row>
    <row r="136" spans="1:7" x14ac:dyDescent="0.25">
      <c r="A136" s="84" t="s">
        <v>337</v>
      </c>
      <c r="B136" s="157"/>
      <c r="C136" s="157"/>
      <c r="D136" s="157">
        <f t="shared" si="45"/>
        <v>0</v>
      </c>
      <c r="E136" s="157"/>
      <c r="F136" s="157"/>
      <c r="G136" s="157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157"/>
      <c r="C138" s="157"/>
      <c r="D138" s="157">
        <f t="shared" ref="D138:D145" si="48">B138+C138</f>
        <v>0</v>
      </c>
      <c r="E138" s="157"/>
      <c r="F138" s="157"/>
      <c r="G138" s="157">
        <f t="shared" ref="G138:G145" si="49">D138-E138</f>
        <v>0</v>
      </c>
    </row>
    <row r="139" spans="1:7" x14ac:dyDescent="0.25">
      <c r="A139" s="84" t="s">
        <v>340</v>
      </c>
      <c r="B139" s="157"/>
      <c r="C139" s="157"/>
      <c r="D139" s="157">
        <f t="shared" si="48"/>
        <v>0</v>
      </c>
      <c r="E139" s="157"/>
      <c r="F139" s="157"/>
      <c r="G139" s="157">
        <f t="shared" si="49"/>
        <v>0</v>
      </c>
    </row>
    <row r="140" spans="1:7" x14ac:dyDescent="0.25">
      <c r="A140" s="84" t="s">
        <v>341</v>
      </c>
      <c r="B140" s="157"/>
      <c r="C140" s="157"/>
      <c r="D140" s="157">
        <f t="shared" si="48"/>
        <v>0</v>
      </c>
      <c r="E140" s="157"/>
      <c r="F140" s="157"/>
      <c r="G140" s="157">
        <f t="shared" si="49"/>
        <v>0</v>
      </c>
    </row>
    <row r="141" spans="1:7" x14ac:dyDescent="0.25">
      <c r="A141" s="84" t="s">
        <v>342</v>
      </c>
      <c r="B141" s="157"/>
      <c r="C141" s="157"/>
      <c r="D141" s="157">
        <f t="shared" si="48"/>
        <v>0</v>
      </c>
      <c r="E141" s="157"/>
      <c r="F141" s="157"/>
      <c r="G141" s="157">
        <f t="shared" si="49"/>
        <v>0</v>
      </c>
    </row>
    <row r="142" spans="1:7" x14ac:dyDescent="0.25">
      <c r="A142" s="84" t="s">
        <v>343</v>
      </c>
      <c r="B142" s="157"/>
      <c r="C142" s="157"/>
      <c r="D142" s="157">
        <f t="shared" si="48"/>
        <v>0</v>
      </c>
      <c r="E142" s="157"/>
      <c r="F142" s="157"/>
      <c r="G142" s="157">
        <f t="shared" si="49"/>
        <v>0</v>
      </c>
    </row>
    <row r="143" spans="1:7" x14ac:dyDescent="0.25">
      <c r="A143" s="84" t="s">
        <v>3301</v>
      </c>
      <c r="B143" s="157"/>
      <c r="C143" s="157"/>
      <c r="D143" s="157">
        <f t="shared" si="48"/>
        <v>0</v>
      </c>
      <c r="E143" s="157"/>
      <c r="F143" s="157"/>
      <c r="G143" s="157">
        <f t="shared" si="49"/>
        <v>0</v>
      </c>
    </row>
    <row r="144" spans="1:7" x14ac:dyDescent="0.25">
      <c r="A144" s="84" t="s">
        <v>345</v>
      </c>
      <c r="B144" s="157"/>
      <c r="C144" s="157"/>
      <c r="D144" s="157">
        <f t="shared" si="48"/>
        <v>0</v>
      </c>
      <c r="E144" s="157"/>
      <c r="F144" s="157"/>
      <c r="G144" s="157">
        <f t="shared" si="49"/>
        <v>0</v>
      </c>
    </row>
    <row r="145" spans="1:7" x14ac:dyDescent="0.25">
      <c r="A145" s="84" t="s">
        <v>346</v>
      </c>
      <c r="B145" s="157"/>
      <c r="C145" s="157"/>
      <c r="D145" s="157">
        <f t="shared" si="48"/>
        <v>0</v>
      </c>
      <c r="E145" s="157"/>
      <c r="F145" s="157"/>
      <c r="G145" s="157">
        <f t="shared" si="49"/>
        <v>0</v>
      </c>
    </row>
    <row r="146" spans="1:7" x14ac:dyDescent="0.25">
      <c r="A146" s="83" t="s">
        <v>347</v>
      </c>
      <c r="B146" s="80"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157"/>
      <c r="C147" s="157"/>
      <c r="D147" s="157">
        <f t="shared" ref="D147:D149" si="51">B147+C147</f>
        <v>0</v>
      </c>
      <c r="E147" s="157"/>
      <c r="F147" s="157"/>
      <c r="G147" s="157">
        <f t="shared" ref="G147:G149" si="52">D147-E147</f>
        <v>0</v>
      </c>
    </row>
    <row r="148" spans="1:7" x14ac:dyDescent="0.25">
      <c r="A148" s="84" t="s">
        <v>349</v>
      </c>
      <c r="B148" s="157"/>
      <c r="C148" s="157"/>
      <c r="D148" s="157">
        <f t="shared" si="51"/>
        <v>0</v>
      </c>
      <c r="E148" s="157"/>
      <c r="F148" s="157"/>
      <c r="G148" s="157">
        <f t="shared" si="52"/>
        <v>0</v>
      </c>
    </row>
    <row r="149" spans="1:7" x14ac:dyDescent="0.25">
      <c r="A149" s="84" t="s">
        <v>350</v>
      </c>
      <c r="B149" s="157"/>
      <c r="C149" s="157"/>
      <c r="D149" s="157">
        <f t="shared" si="51"/>
        <v>0</v>
      </c>
      <c r="E149" s="157"/>
      <c r="F149" s="157"/>
      <c r="G149" s="157">
        <f t="shared" si="52"/>
        <v>0</v>
      </c>
    </row>
    <row r="150" spans="1:7" x14ac:dyDescent="0.25">
      <c r="A150" s="83" t="s">
        <v>351</v>
      </c>
      <c r="B150" s="80"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157"/>
      <c r="C151" s="157"/>
      <c r="D151" s="157">
        <f t="shared" ref="D151:D157" si="54">B151+C151</f>
        <v>0</v>
      </c>
      <c r="E151" s="157"/>
      <c r="F151" s="157"/>
      <c r="G151" s="157">
        <f t="shared" ref="G151:G157" si="55">D151-E151</f>
        <v>0</v>
      </c>
    </row>
    <row r="152" spans="1:7" x14ac:dyDescent="0.25">
      <c r="A152" s="84" t="s">
        <v>353</v>
      </c>
      <c r="B152" s="157"/>
      <c r="C152" s="157"/>
      <c r="D152" s="157">
        <f t="shared" si="54"/>
        <v>0</v>
      </c>
      <c r="E152" s="157"/>
      <c r="F152" s="157"/>
      <c r="G152" s="157">
        <f t="shared" si="55"/>
        <v>0</v>
      </c>
    </row>
    <row r="153" spans="1:7" x14ac:dyDescent="0.25">
      <c r="A153" s="84" t="s">
        <v>354</v>
      </c>
      <c r="B153" s="157"/>
      <c r="C153" s="157"/>
      <c r="D153" s="157">
        <f t="shared" si="54"/>
        <v>0</v>
      </c>
      <c r="E153" s="157"/>
      <c r="F153" s="157"/>
      <c r="G153" s="157">
        <f t="shared" si="55"/>
        <v>0</v>
      </c>
    </row>
    <row r="154" spans="1:7" x14ac:dyDescent="0.25">
      <c r="A154" s="42" t="s">
        <v>355</v>
      </c>
      <c r="B154" s="157"/>
      <c r="C154" s="157"/>
      <c r="D154" s="157">
        <f t="shared" si="54"/>
        <v>0</v>
      </c>
      <c r="E154" s="157"/>
      <c r="F154" s="157"/>
      <c r="G154" s="157">
        <f t="shared" si="55"/>
        <v>0</v>
      </c>
    </row>
    <row r="155" spans="1:7" x14ac:dyDescent="0.25">
      <c r="A155" s="84" t="s">
        <v>356</v>
      </c>
      <c r="B155" s="157"/>
      <c r="C155" s="157"/>
      <c r="D155" s="157">
        <f t="shared" si="54"/>
        <v>0</v>
      </c>
      <c r="E155" s="157"/>
      <c r="F155" s="157"/>
      <c r="G155" s="157">
        <f t="shared" si="55"/>
        <v>0</v>
      </c>
    </row>
    <row r="156" spans="1:7" x14ac:dyDescent="0.25">
      <c r="A156" s="84" t="s">
        <v>357</v>
      </c>
      <c r="B156" s="157"/>
      <c r="C156" s="157"/>
      <c r="D156" s="157">
        <f t="shared" si="54"/>
        <v>0</v>
      </c>
      <c r="E156" s="157"/>
      <c r="F156" s="157"/>
      <c r="G156" s="157">
        <f t="shared" si="55"/>
        <v>0</v>
      </c>
    </row>
    <row r="157" spans="1:7" x14ac:dyDescent="0.25">
      <c r="A157" s="84" t="s">
        <v>358</v>
      </c>
      <c r="B157" s="157"/>
      <c r="C157" s="157"/>
      <c r="D157" s="157">
        <f t="shared" si="54"/>
        <v>0</v>
      </c>
      <c r="E157" s="157"/>
      <c r="F157" s="157"/>
      <c r="G157" s="157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10751285.33</v>
      </c>
      <c r="C159" s="79">
        <f t="shared" ref="C159:G159" si="56">C9+C84</f>
        <v>8527553.5</v>
      </c>
      <c r="D159" s="79">
        <f t="shared" si="56"/>
        <v>19278838.830000002</v>
      </c>
      <c r="E159" s="79">
        <f t="shared" si="56"/>
        <v>7160686.0699999994</v>
      </c>
      <c r="F159" s="79">
        <f t="shared" si="56"/>
        <v>7160686.0699999994</v>
      </c>
      <c r="G159" s="79">
        <f t="shared" si="56"/>
        <v>12118152.760000002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5558027.3300000001</v>
      </c>
      <c r="Q2" s="18">
        <f>'Formato 6 a)'!C9</f>
        <v>13720811.5</v>
      </c>
      <c r="R2" s="18">
        <f>'Formato 6 a)'!D9</f>
        <v>19278838.830000002</v>
      </c>
      <c r="S2" s="18">
        <f>'Formato 6 a)'!E9</f>
        <v>7160686.0699999994</v>
      </c>
      <c r="T2" s="18">
        <f>'Formato 6 a)'!F9</f>
        <v>7160686.0699999994</v>
      </c>
      <c r="U2" s="18">
        <f>'Formato 6 a)'!G9</f>
        <v>12118152.760000002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3424709</v>
      </c>
      <c r="Q3" s="18">
        <f>'Formato 6 a)'!C10</f>
        <v>2687370</v>
      </c>
      <c r="R3" s="18">
        <f>'Formato 6 a)'!D10</f>
        <v>6112079</v>
      </c>
      <c r="S3" s="18">
        <f>'Formato 6 a)'!E10</f>
        <v>3003065.7199999997</v>
      </c>
      <c r="T3" s="18">
        <f>'Formato 6 a)'!F10</f>
        <v>3003065.7199999997</v>
      </c>
      <c r="U3" s="18">
        <f>'Formato 6 a)'!G10</f>
        <v>3109013.2800000003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1998874</v>
      </c>
      <c r="Q4" s="18">
        <f>'Formato 6 a)'!C11</f>
        <v>939086</v>
      </c>
      <c r="R4" s="18">
        <f>'Formato 6 a)'!D11</f>
        <v>2937960</v>
      </c>
      <c r="S4" s="18">
        <f>'Formato 6 a)'!E11</f>
        <v>2045786.66</v>
      </c>
      <c r="T4" s="18">
        <f>'Formato 6 a)'!F11</f>
        <v>2045786.66</v>
      </c>
      <c r="U4" s="18">
        <f>'Formato 6 a)'!G11</f>
        <v>892173.34000000008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104108</v>
      </c>
      <c r="Q5" s="18">
        <f>'Formato 6 a)'!C12</f>
        <v>570000</v>
      </c>
      <c r="R5" s="18">
        <f>'Formato 6 a)'!D12</f>
        <v>674108</v>
      </c>
      <c r="S5" s="18">
        <f>'Formato 6 a)'!E12</f>
        <v>494060.49</v>
      </c>
      <c r="T5" s="18">
        <f>'Formato 6 a)'!F12</f>
        <v>494060.49</v>
      </c>
      <c r="U5" s="18">
        <f>'Formato 6 a)'!G12</f>
        <v>180047.51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429838</v>
      </c>
      <c r="Q6" s="18">
        <f>'Formato 6 a)'!C13</f>
        <v>32593</v>
      </c>
      <c r="R6" s="18">
        <f>'Formato 6 a)'!D13</f>
        <v>462431</v>
      </c>
      <c r="S6" s="18">
        <f>'Formato 6 a)'!E13</f>
        <v>48380.58</v>
      </c>
      <c r="T6" s="18">
        <f>'Formato 6 a)'!F13</f>
        <v>48380.58</v>
      </c>
      <c r="U6" s="18">
        <f>'Formato 6 a)'!G13</f>
        <v>414050.42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306051</v>
      </c>
      <c r="Q7" s="18">
        <f>'Formato 6 a)'!C14</f>
        <v>36006</v>
      </c>
      <c r="R7" s="18">
        <f>'Formato 6 a)'!D14</f>
        <v>342057</v>
      </c>
      <c r="S7" s="18">
        <f>'Formato 6 a)'!E14</f>
        <v>213497.4</v>
      </c>
      <c r="T7" s="18">
        <f>'Formato 6 a)'!F14</f>
        <v>213497.4</v>
      </c>
      <c r="U7" s="18">
        <f>'Formato 6 a)'!G14</f>
        <v>128559.6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585838</v>
      </c>
      <c r="Q8" s="18">
        <f>'Formato 6 a)'!C15</f>
        <v>1109685</v>
      </c>
      <c r="R8" s="18">
        <f>'Formato 6 a)'!D15</f>
        <v>1695523</v>
      </c>
      <c r="S8" s="18">
        <f>'Formato 6 a)'!E15</f>
        <v>201340.59</v>
      </c>
      <c r="T8" s="18">
        <f>'Formato 6 a)'!F15</f>
        <v>201340.59</v>
      </c>
      <c r="U8" s="18">
        <f>'Formato 6 a)'!G15</f>
        <v>1494182.41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209049</v>
      </c>
      <c r="Q11" s="18">
        <f>'Formato 6 a)'!C18</f>
        <v>20000</v>
      </c>
      <c r="R11" s="18">
        <f>'Formato 6 a)'!D18</f>
        <v>229049</v>
      </c>
      <c r="S11" s="18">
        <f>'Formato 6 a)'!E18</f>
        <v>89467.83</v>
      </c>
      <c r="T11" s="18">
        <f>'Formato 6 a)'!F18</f>
        <v>89467.83</v>
      </c>
      <c r="U11" s="18">
        <f>'Formato 6 a)'!G18</f>
        <v>139581.17000000001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62404</v>
      </c>
      <c r="Q12" s="18">
        <f>'Formato 6 a)'!C19</f>
        <v>0</v>
      </c>
      <c r="R12" s="18">
        <f>'Formato 6 a)'!D19</f>
        <v>62404</v>
      </c>
      <c r="S12" s="18">
        <f>'Formato 6 a)'!E19</f>
        <v>23410.01</v>
      </c>
      <c r="T12" s="18">
        <f>'Formato 6 a)'!F19</f>
        <v>23410.01</v>
      </c>
      <c r="U12" s="18">
        <f>'Formato 6 a)'!G19</f>
        <v>38993.990000000005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5201</v>
      </c>
      <c r="Q15" s="18">
        <f>'Formato 6 a)'!C22</f>
        <v>0</v>
      </c>
      <c r="R15" s="18">
        <f>'Formato 6 a)'!D22</f>
        <v>5201</v>
      </c>
      <c r="S15" s="18">
        <f>'Formato 6 a)'!E22</f>
        <v>5083.7299999999996</v>
      </c>
      <c r="T15" s="18">
        <f>'Formato 6 a)'!F22</f>
        <v>5083.7299999999996</v>
      </c>
      <c r="U15" s="18">
        <f>'Formato 6 a)'!G22</f>
        <v>117.27000000000044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126881</v>
      </c>
      <c r="Q17" s="18">
        <f>'Formato 6 a)'!C24</f>
        <v>0</v>
      </c>
      <c r="R17" s="18">
        <f>'Formato 6 a)'!D24</f>
        <v>126881</v>
      </c>
      <c r="S17" s="18">
        <f>'Formato 6 a)'!E24</f>
        <v>46732.93</v>
      </c>
      <c r="T17" s="18">
        <f>'Formato 6 a)'!F24</f>
        <v>46732.93</v>
      </c>
      <c r="U17" s="18">
        <f>'Formato 6 a)'!G24</f>
        <v>80148.070000000007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14563</v>
      </c>
      <c r="Q20" s="18">
        <f>'Formato 6 a)'!C27</f>
        <v>20000</v>
      </c>
      <c r="R20" s="18">
        <f>'Formato 6 a)'!D27</f>
        <v>34563</v>
      </c>
      <c r="S20" s="18">
        <f>'Formato 6 a)'!E27</f>
        <v>14241.16</v>
      </c>
      <c r="T20" s="18">
        <f>'Formato 6 a)'!F27</f>
        <v>14241.16</v>
      </c>
      <c r="U20" s="18">
        <f>'Formato 6 a)'!G27</f>
        <v>20321.84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407740</v>
      </c>
      <c r="Q21" s="18">
        <f>'Formato 6 a)'!C28</f>
        <v>856336.12</v>
      </c>
      <c r="R21" s="18">
        <f>'Formato 6 a)'!D28</f>
        <v>1264076.1200000001</v>
      </c>
      <c r="S21" s="18">
        <f>'Formato 6 a)'!E28</f>
        <v>573755.50999999989</v>
      </c>
      <c r="T21" s="18">
        <f>'Formato 6 a)'!F28</f>
        <v>573755.50999999989</v>
      </c>
      <c r="U21" s="18">
        <f>'Formato 6 a)'!G28</f>
        <v>690320.6100000001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41083</v>
      </c>
      <c r="Q22" s="18">
        <f>'Formato 6 a)'!C29</f>
        <v>-4981</v>
      </c>
      <c r="R22" s="18">
        <f>'Formato 6 a)'!D29</f>
        <v>36102</v>
      </c>
      <c r="S22" s="18">
        <f>'Formato 6 a)'!E29</f>
        <v>25389.439999999999</v>
      </c>
      <c r="T22" s="18">
        <f>'Formato 6 a)'!F29</f>
        <v>25389.439999999999</v>
      </c>
      <c r="U22" s="18">
        <f>'Formato 6 a)'!G29</f>
        <v>10712.560000000001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10401</v>
      </c>
      <c r="Q23" s="18">
        <f>'Formato 6 a)'!C30</f>
        <v>570317.12</v>
      </c>
      <c r="R23" s="18">
        <f>'Formato 6 a)'!D30</f>
        <v>580718.12</v>
      </c>
      <c r="S23" s="18">
        <f>'Formato 6 a)'!E30</f>
        <v>243310.97</v>
      </c>
      <c r="T23" s="18">
        <f>'Formato 6 a)'!F30</f>
        <v>243310.97</v>
      </c>
      <c r="U23" s="18">
        <f>'Formato 6 a)'!G30</f>
        <v>337407.15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66688</v>
      </c>
      <c r="Q24" s="18">
        <f>'Formato 6 a)'!C31</f>
        <v>205000</v>
      </c>
      <c r="R24" s="18">
        <f>'Formato 6 a)'!D31</f>
        <v>271688</v>
      </c>
      <c r="S24" s="18">
        <f>'Formato 6 a)'!E31</f>
        <v>124046.86</v>
      </c>
      <c r="T24" s="18">
        <f>'Formato 6 a)'!F31</f>
        <v>124046.86</v>
      </c>
      <c r="U24" s="18">
        <f>'Formato 6 a)'!G31</f>
        <v>147641.14000000001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60842</v>
      </c>
      <c r="Q25" s="18">
        <f>'Formato 6 a)'!C32</f>
        <v>5000</v>
      </c>
      <c r="R25" s="18">
        <f>'Formato 6 a)'!D32</f>
        <v>65842</v>
      </c>
      <c r="S25" s="18">
        <f>'Formato 6 a)'!E32</f>
        <v>29045.3</v>
      </c>
      <c r="T25" s="18">
        <f>'Formato 6 a)'!F32</f>
        <v>29045.3</v>
      </c>
      <c r="U25" s="18">
        <f>'Formato 6 a)'!G32</f>
        <v>36796.699999999997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49425</v>
      </c>
      <c r="Q26" s="18">
        <f>'Formato 6 a)'!C33</f>
        <v>30000</v>
      </c>
      <c r="R26" s="18">
        <f>'Formato 6 a)'!D33</f>
        <v>79425</v>
      </c>
      <c r="S26" s="18">
        <f>'Formato 6 a)'!E33</f>
        <v>55478.84</v>
      </c>
      <c r="T26" s="18">
        <f>'Formato 6 a)'!F33</f>
        <v>55478.84</v>
      </c>
      <c r="U26" s="18">
        <f>'Formato 6 a)'!G33</f>
        <v>23946.160000000003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64898</v>
      </c>
      <c r="Q27" s="18">
        <f>'Formato 6 a)'!C34</f>
        <v>0</v>
      </c>
      <c r="R27" s="18">
        <f>'Formato 6 a)'!D34</f>
        <v>64898</v>
      </c>
      <c r="S27" s="18">
        <f>'Formato 6 a)'!E34</f>
        <v>14999.99</v>
      </c>
      <c r="T27" s="18">
        <f>'Formato 6 a)'!F34</f>
        <v>14999.99</v>
      </c>
      <c r="U27" s="18">
        <f>'Formato 6 a)'!G34</f>
        <v>49898.01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20801</v>
      </c>
      <c r="Q28" s="18">
        <f>'Formato 6 a)'!C35</f>
        <v>0</v>
      </c>
      <c r="R28" s="18">
        <f>'Formato 6 a)'!D35</f>
        <v>20801</v>
      </c>
      <c r="S28" s="18">
        <f>'Formato 6 a)'!E35</f>
        <v>670</v>
      </c>
      <c r="T28" s="18">
        <f>'Formato 6 a)'!F35</f>
        <v>670</v>
      </c>
      <c r="U28" s="18">
        <f>'Formato 6 a)'!G35</f>
        <v>20131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20801</v>
      </c>
      <c r="Q29" s="18">
        <f>'Formato 6 a)'!C36</f>
        <v>29000</v>
      </c>
      <c r="R29" s="18">
        <f>'Formato 6 a)'!D36</f>
        <v>49801</v>
      </c>
      <c r="S29" s="18">
        <f>'Formato 6 a)'!E36</f>
        <v>11049.11</v>
      </c>
      <c r="T29" s="18">
        <f>'Formato 6 a)'!F36</f>
        <v>11049.11</v>
      </c>
      <c r="U29" s="18">
        <f>'Formato 6 a)'!G36</f>
        <v>38751.89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72801</v>
      </c>
      <c r="Q30" s="18">
        <f>'Formato 6 a)'!C37</f>
        <v>22000</v>
      </c>
      <c r="R30" s="18">
        <f>'Formato 6 a)'!D37</f>
        <v>94801</v>
      </c>
      <c r="S30" s="18">
        <f>'Formato 6 a)'!E37</f>
        <v>69765</v>
      </c>
      <c r="T30" s="18">
        <f>'Formato 6 a)'!F37</f>
        <v>69765</v>
      </c>
      <c r="U30" s="18">
        <f>'Formato 6 a)'!G37</f>
        <v>25036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11000</v>
      </c>
      <c r="R41" s="18">
        <f>'Formato 6 a)'!D48</f>
        <v>11000</v>
      </c>
      <c r="S41" s="18">
        <f>'Formato 6 a)'!E48</f>
        <v>10985.44</v>
      </c>
      <c r="T41" s="18">
        <f>'Formato 6 a)'!F48</f>
        <v>10985.44</v>
      </c>
      <c r="U41" s="18">
        <f>'Formato 6 a)'!G48</f>
        <v>14.559999999999491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11000</v>
      </c>
      <c r="R47" s="18">
        <f>'Formato 6 a)'!D54</f>
        <v>11000</v>
      </c>
      <c r="S47" s="18">
        <f>'Formato 6 a)'!E54</f>
        <v>10985.44</v>
      </c>
      <c r="T47" s="18">
        <f>'Formato 6 a)'!F54</f>
        <v>10985.44</v>
      </c>
      <c r="U47" s="18">
        <f>'Formato 6 a)'!G54</f>
        <v>14.559999999999491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5000000</v>
      </c>
      <c r="R51" s="18">
        <f>'Formato 6 a)'!D58</f>
        <v>5000000</v>
      </c>
      <c r="S51" s="18">
        <f>'Formato 6 a)'!E58</f>
        <v>3483411.57</v>
      </c>
      <c r="T51" s="18">
        <f>'Formato 6 a)'!F58</f>
        <v>3483411.57</v>
      </c>
      <c r="U51" s="18">
        <f>'Formato 6 a)'!G58</f>
        <v>1516588.4300000002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5000000</v>
      </c>
      <c r="R53" s="18">
        <f>'Formato 6 a)'!D60</f>
        <v>5000000</v>
      </c>
      <c r="S53" s="18">
        <f>'Formato 6 a)'!E60</f>
        <v>3483411.57</v>
      </c>
      <c r="T53" s="18">
        <f>'Formato 6 a)'!F60</f>
        <v>3483411.57</v>
      </c>
      <c r="U53" s="18">
        <f>'Formato 6 a)'!G60</f>
        <v>1516588.4300000002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1516529.33</v>
      </c>
      <c r="Q55" s="18">
        <f>'Formato 6 a)'!C62</f>
        <v>5146105.38</v>
      </c>
      <c r="R55" s="18">
        <f>'Formato 6 a)'!D62</f>
        <v>6662634.71</v>
      </c>
      <c r="S55" s="18">
        <f>'Formato 6 a)'!E62</f>
        <v>0</v>
      </c>
      <c r="T55" s="18">
        <f>'Formato 6 a)'!F62</f>
        <v>0</v>
      </c>
      <c r="U55" s="18">
        <f>'Formato 6 a)'!G62</f>
        <v>6662634.71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1516529.33</v>
      </c>
      <c r="Q63" s="18">
        <f>'Formato 6 a)'!C70</f>
        <v>5146105.38</v>
      </c>
      <c r="R63" s="18">
        <f>'Formato 6 a)'!D70</f>
        <v>6662634.71</v>
      </c>
      <c r="S63" s="18">
        <f>'Formato 6 a)'!E70</f>
        <v>0</v>
      </c>
      <c r="T63" s="18">
        <f>'Formato 6 a)'!F70</f>
        <v>0</v>
      </c>
      <c r="U63" s="18">
        <f>'Formato 6 a)'!G70</f>
        <v>6662634.71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5193258</v>
      </c>
      <c r="Q76">
        <f>'Formato 6 a)'!C84</f>
        <v>-5193258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1193258</v>
      </c>
      <c r="Q77">
        <f>'Formato 6 a)'!C85</f>
        <v>-1193258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1193258</v>
      </c>
      <c r="Q78">
        <f>'Formato 6 a)'!C86</f>
        <v>-1193258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4000000</v>
      </c>
      <c r="Q125">
        <f>'Formato 6 a)'!C133</f>
        <v>-4000000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4000000</v>
      </c>
      <c r="Q126">
        <f>'Formato 6 a)'!C134</f>
        <v>-4000000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10751285.33</v>
      </c>
      <c r="Q150">
        <f>'Formato 6 a)'!C159</f>
        <v>8527553.5</v>
      </c>
      <c r="R150">
        <f>'Formato 6 a)'!D159</f>
        <v>19278838.830000002</v>
      </c>
      <c r="S150">
        <f>'Formato 6 a)'!E159</f>
        <v>7160686.0699999994</v>
      </c>
      <c r="T150">
        <f>'Formato 6 a)'!F159</f>
        <v>7160686.0699999994</v>
      </c>
      <c r="U150">
        <f>'Formato 6 a)'!G159</f>
        <v>12118152.760000002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D21" sqref="D2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6" t="s">
        <v>3290</v>
      </c>
      <c r="B1" s="186"/>
      <c r="C1" s="186"/>
      <c r="D1" s="186"/>
      <c r="E1" s="186"/>
      <c r="F1" s="186"/>
      <c r="G1" s="186"/>
    </row>
    <row r="2" spans="1:7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431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0</v>
      </c>
      <c r="B7" s="184" t="s">
        <v>279</v>
      </c>
      <c r="C7" s="184"/>
      <c r="D7" s="184"/>
      <c r="E7" s="184"/>
      <c r="F7" s="184"/>
      <c r="G7" s="188" t="s">
        <v>280</v>
      </c>
    </row>
    <row r="8" spans="1:7" ht="30" x14ac:dyDescent="0.25">
      <c r="A8" s="18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7"/>
    </row>
    <row r="9" spans="1:7" ht="14.25" x14ac:dyDescent="0.45">
      <c r="A9" s="52" t="s">
        <v>440</v>
      </c>
      <c r="B9" s="59">
        <f>SUM(B10:GASTO_NE_FIN_01)</f>
        <v>5558027.3300000001</v>
      </c>
      <c r="C9" s="59">
        <f>SUM(C10:GASTO_NE_FIN_02)</f>
        <v>13720811.5</v>
      </c>
      <c r="D9" s="59">
        <f>SUM(D10:GASTO_NE_FIN_03)</f>
        <v>19278838.829999998</v>
      </c>
      <c r="E9" s="59">
        <f>SUM(E10:GASTO_NE_FIN_04)</f>
        <v>7160686.0700000003</v>
      </c>
      <c r="F9" s="59">
        <f>SUM(F10:GASTO_NE_FIN_05)</f>
        <v>7160686.0700000003</v>
      </c>
      <c r="G9" s="59">
        <f>SUM(G10:GASTO_NE_FIN_06)</f>
        <v>12118152.76</v>
      </c>
    </row>
    <row r="10" spans="1:7" s="24" customFormat="1" x14ac:dyDescent="0.25">
      <c r="A10" s="144" t="s">
        <v>432</v>
      </c>
      <c r="B10" s="153">
        <v>5558027.3300000001</v>
      </c>
      <c r="C10" s="153">
        <v>0</v>
      </c>
      <c r="D10" s="154">
        <f>B10+C10</f>
        <v>5558027.3300000001</v>
      </c>
      <c r="E10" s="153">
        <v>7160686.0700000003</v>
      </c>
      <c r="F10" s="153">
        <v>7160686.0700000003</v>
      </c>
      <c r="G10" s="154">
        <f>D10-E10</f>
        <v>-1602658.7400000002</v>
      </c>
    </row>
    <row r="11" spans="1:7" s="24" customFormat="1" x14ac:dyDescent="0.25">
      <c r="A11" s="144" t="s">
        <v>433</v>
      </c>
      <c r="B11" s="153">
        <v>0</v>
      </c>
      <c r="C11" s="153">
        <v>13720811.5</v>
      </c>
      <c r="D11" s="154">
        <f t="shared" ref="D11:D17" si="0">B11+C11</f>
        <v>13720811.5</v>
      </c>
      <c r="E11" s="153">
        <v>0</v>
      </c>
      <c r="F11" s="153">
        <v>0</v>
      </c>
      <c r="G11" s="154">
        <f t="shared" ref="G11:G17" si="1">D11-E11</f>
        <v>13720811.5</v>
      </c>
    </row>
    <row r="12" spans="1:7" s="24" customFormat="1" x14ac:dyDescent="0.25">
      <c r="A12" s="144" t="s">
        <v>434</v>
      </c>
      <c r="B12" s="154"/>
      <c r="C12" s="154"/>
      <c r="D12" s="154">
        <f t="shared" si="0"/>
        <v>0</v>
      </c>
      <c r="E12" s="154"/>
      <c r="F12" s="154"/>
      <c r="G12" s="154">
        <f t="shared" si="1"/>
        <v>0</v>
      </c>
    </row>
    <row r="13" spans="1:7" s="24" customFormat="1" x14ac:dyDescent="0.25">
      <c r="A13" s="144" t="s">
        <v>435</v>
      </c>
      <c r="B13" s="154"/>
      <c r="C13" s="154"/>
      <c r="D13" s="154">
        <f t="shared" si="0"/>
        <v>0</v>
      </c>
      <c r="E13" s="154"/>
      <c r="F13" s="154"/>
      <c r="G13" s="154">
        <f t="shared" si="1"/>
        <v>0</v>
      </c>
    </row>
    <row r="14" spans="1:7" s="24" customFormat="1" x14ac:dyDescent="0.25">
      <c r="A14" s="144" t="s">
        <v>436</v>
      </c>
      <c r="B14" s="154"/>
      <c r="C14" s="154"/>
      <c r="D14" s="154">
        <f t="shared" si="0"/>
        <v>0</v>
      </c>
      <c r="E14" s="154"/>
      <c r="F14" s="154"/>
      <c r="G14" s="154">
        <f t="shared" si="1"/>
        <v>0</v>
      </c>
    </row>
    <row r="15" spans="1:7" s="24" customFormat="1" x14ac:dyDescent="0.25">
      <c r="A15" s="144" t="s">
        <v>437</v>
      </c>
      <c r="B15" s="154"/>
      <c r="C15" s="154"/>
      <c r="D15" s="154">
        <f t="shared" si="0"/>
        <v>0</v>
      </c>
      <c r="E15" s="154"/>
      <c r="F15" s="154"/>
      <c r="G15" s="154">
        <f t="shared" si="1"/>
        <v>0</v>
      </c>
    </row>
    <row r="16" spans="1:7" s="24" customFormat="1" x14ac:dyDescent="0.25">
      <c r="A16" s="144" t="s">
        <v>438</v>
      </c>
      <c r="B16" s="154"/>
      <c r="C16" s="154"/>
      <c r="D16" s="154">
        <f t="shared" si="0"/>
        <v>0</v>
      </c>
      <c r="E16" s="154"/>
      <c r="F16" s="154"/>
      <c r="G16" s="154">
        <f t="shared" si="1"/>
        <v>0</v>
      </c>
    </row>
    <row r="17" spans="1:7" s="24" customFormat="1" x14ac:dyDescent="0.25">
      <c r="A17" s="144" t="s">
        <v>439</v>
      </c>
      <c r="B17" s="154"/>
      <c r="C17" s="154"/>
      <c r="D17" s="154">
        <f t="shared" si="0"/>
        <v>0</v>
      </c>
      <c r="E17" s="154"/>
      <c r="F17" s="154"/>
      <c r="G17" s="154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5193258</v>
      </c>
      <c r="C19" s="61">
        <f>SUM(C20:GASTO_E_FIN_02)</f>
        <v>-5193258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153">
        <v>5193258</v>
      </c>
      <c r="C20" s="153">
        <v>-5193258</v>
      </c>
      <c r="D20" s="154">
        <f t="shared" ref="D20:D27" si="2">B20+C20</f>
        <v>0</v>
      </c>
      <c r="E20" s="153">
        <v>0</v>
      </c>
      <c r="F20" s="153">
        <v>0</v>
      </c>
      <c r="G20" s="154">
        <f t="shared" ref="G20:G27" si="3">D20-E20</f>
        <v>0</v>
      </c>
    </row>
    <row r="21" spans="1:7" s="24" customFormat="1" x14ac:dyDescent="0.25">
      <c r="A21" s="144" t="s">
        <v>433</v>
      </c>
      <c r="B21" s="154"/>
      <c r="C21" s="154"/>
      <c r="D21" s="154">
        <f t="shared" si="2"/>
        <v>0</v>
      </c>
      <c r="E21" s="154"/>
      <c r="F21" s="154"/>
      <c r="G21" s="154">
        <f t="shared" si="3"/>
        <v>0</v>
      </c>
    </row>
    <row r="22" spans="1:7" s="24" customFormat="1" x14ac:dyDescent="0.25">
      <c r="A22" s="144" t="s">
        <v>434</v>
      </c>
      <c r="B22" s="154"/>
      <c r="C22" s="154"/>
      <c r="D22" s="154">
        <f t="shared" si="2"/>
        <v>0</v>
      </c>
      <c r="E22" s="154"/>
      <c r="F22" s="154"/>
      <c r="G22" s="154">
        <f t="shared" si="3"/>
        <v>0</v>
      </c>
    </row>
    <row r="23" spans="1:7" s="24" customFormat="1" x14ac:dyDescent="0.25">
      <c r="A23" s="144" t="s">
        <v>435</v>
      </c>
      <c r="B23" s="154"/>
      <c r="C23" s="154"/>
      <c r="D23" s="154">
        <f t="shared" si="2"/>
        <v>0</v>
      </c>
      <c r="E23" s="154"/>
      <c r="F23" s="154"/>
      <c r="G23" s="154">
        <f t="shared" si="3"/>
        <v>0</v>
      </c>
    </row>
    <row r="24" spans="1:7" s="24" customFormat="1" x14ac:dyDescent="0.25">
      <c r="A24" s="144" t="s">
        <v>436</v>
      </c>
      <c r="B24" s="154"/>
      <c r="C24" s="154"/>
      <c r="D24" s="154">
        <f t="shared" si="2"/>
        <v>0</v>
      </c>
      <c r="E24" s="154"/>
      <c r="F24" s="154"/>
      <c r="G24" s="154">
        <f t="shared" si="3"/>
        <v>0</v>
      </c>
    </row>
    <row r="25" spans="1:7" s="24" customFormat="1" x14ac:dyDescent="0.25">
      <c r="A25" s="144" t="s">
        <v>437</v>
      </c>
      <c r="B25" s="154"/>
      <c r="C25" s="154"/>
      <c r="D25" s="154">
        <f t="shared" si="2"/>
        <v>0</v>
      </c>
      <c r="E25" s="154"/>
      <c r="F25" s="154"/>
      <c r="G25" s="154">
        <f t="shared" si="3"/>
        <v>0</v>
      </c>
    </row>
    <row r="26" spans="1:7" s="24" customFormat="1" x14ac:dyDescent="0.25">
      <c r="A26" s="144" t="s">
        <v>438</v>
      </c>
      <c r="B26" s="154"/>
      <c r="C26" s="154"/>
      <c r="D26" s="154">
        <f t="shared" si="2"/>
        <v>0</v>
      </c>
      <c r="E26" s="154"/>
      <c r="F26" s="154"/>
      <c r="G26" s="154">
        <f t="shared" si="3"/>
        <v>0</v>
      </c>
    </row>
    <row r="27" spans="1:7" s="24" customFormat="1" x14ac:dyDescent="0.25">
      <c r="A27" s="144" t="s">
        <v>439</v>
      </c>
      <c r="B27" s="154"/>
      <c r="C27" s="154"/>
      <c r="D27" s="154">
        <f t="shared" si="2"/>
        <v>0</v>
      </c>
      <c r="E27" s="154"/>
      <c r="F27" s="154"/>
      <c r="G27" s="154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10751285.33</v>
      </c>
      <c r="C29" s="61">
        <f>GASTO_NE_T2+GASTO_E_T2</f>
        <v>8527553.5</v>
      </c>
      <c r="D29" s="61">
        <f>GASTO_NE_T3+GASTO_E_T3</f>
        <v>19278838.829999998</v>
      </c>
      <c r="E29" s="61">
        <f>GASTO_NE_T4+GASTO_E_T4</f>
        <v>7160686.0700000003</v>
      </c>
      <c r="F29" s="61">
        <f>GASTO_NE_T5+GASTO_E_T5</f>
        <v>7160686.0700000003</v>
      </c>
      <c r="G29" s="61">
        <f>GASTO_NE_T6+GASTO_E_T6</f>
        <v>12118152.76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5558027.3300000001</v>
      </c>
      <c r="Q2" s="18">
        <f>GASTO_NE_T2</f>
        <v>13720811.5</v>
      </c>
      <c r="R2" s="18">
        <f>GASTO_NE_T3</f>
        <v>19278838.829999998</v>
      </c>
      <c r="S2" s="18">
        <f>GASTO_NE_T4</f>
        <v>7160686.0700000003</v>
      </c>
      <c r="T2" s="18">
        <f>GASTO_NE_T5</f>
        <v>7160686.0700000003</v>
      </c>
      <c r="U2" s="18">
        <f>GASTO_NE_T6</f>
        <v>12118152.76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5193258</v>
      </c>
      <c r="Q3" s="18">
        <f>GASTO_E_T2</f>
        <v>-5193258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10751285.33</v>
      </c>
      <c r="Q4" s="18">
        <f>TOTAL_E_T2</f>
        <v>8527553.5</v>
      </c>
      <c r="R4" s="18">
        <f>TOTAL_E_T3</f>
        <v>19278838.829999998</v>
      </c>
      <c r="S4" s="18">
        <f>TOTAL_E_T4</f>
        <v>7160686.0700000003</v>
      </c>
      <c r="T4" s="18">
        <f>TOTAL_E_T5</f>
        <v>7160686.0700000003</v>
      </c>
      <c r="U4" s="18">
        <f>TOTAL_E_T6</f>
        <v>12118152.76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9" zoomScale="90" zoomScaleNormal="90" workbookViewId="0">
      <selection activeCell="B63" sqref="B6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2" t="s">
        <v>3289</v>
      </c>
      <c r="B1" s="193"/>
      <c r="C1" s="193"/>
      <c r="D1" s="193"/>
      <c r="E1" s="193"/>
      <c r="F1" s="193"/>
      <c r="G1" s="193"/>
    </row>
    <row r="2" spans="1:7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396</v>
      </c>
      <c r="B3" s="171"/>
      <c r="C3" s="171"/>
      <c r="D3" s="171"/>
      <c r="E3" s="171"/>
      <c r="F3" s="171"/>
      <c r="G3" s="172"/>
    </row>
    <row r="4" spans="1:7" x14ac:dyDescent="0.25">
      <c r="A4" s="170" t="s">
        <v>397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71" t="s">
        <v>0</v>
      </c>
      <c r="B7" s="176" t="s">
        <v>279</v>
      </c>
      <c r="C7" s="177"/>
      <c r="D7" s="177"/>
      <c r="E7" s="177"/>
      <c r="F7" s="178"/>
      <c r="G7" s="188" t="s">
        <v>3286</v>
      </c>
    </row>
    <row r="8" spans="1:7" ht="30.75" customHeight="1" x14ac:dyDescent="0.25">
      <c r="A8" s="17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7"/>
    </row>
    <row r="9" spans="1:7" ht="14.25" x14ac:dyDescent="0.45">
      <c r="A9" s="52" t="s">
        <v>363</v>
      </c>
      <c r="B9" s="70">
        <f>SUM(B10,B19,B27,B37)</f>
        <v>5558027.3300000001</v>
      </c>
      <c r="C9" s="70">
        <f t="shared" ref="C9:G9" si="0">SUM(C10,C19,C27,C37)</f>
        <v>13720811.5</v>
      </c>
      <c r="D9" s="70">
        <f t="shared" si="0"/>
        <v>19278838.829999998</v>
      </c>
      <c r="E9" s="70">
        <f t="shared" si="0"/>
        <v>7160686.0700000003</v>
      </c>
      <c r="F9" s="70">
        <f t="shared" si="0"/>
        <v>7160686.0700000003</v>
      </c>
      <c r="G9" s="70">
        <f t="shared" si="0"/>
        <v>12118152.759999998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159"/>
      <c r="C11" s="159"/>
      <c r="D11" s="159">
        <f>B11+C11</f>
        <v>0</v>
      </c>
      <c r="E11" s="159"/>
      <c r="F11" s="159"/>
      <c r="G11" s="159">
        <f>D11-E11</f>
        <v>0</v>
      </c>
    </row>
    <row r="12" spans="1:7" x14ac:dyDescent="0.25">
      <c r="A12" s="63" t="s">
        <v>366</v>
      </c>
      <c r="B12" s="159"/>
      <c r="C12" s="159"/>
      <c r="D12" s="159">
        <f t="shared" ref="D12:D18" si="2">B12+C12</f>
        <v>0</v>
      </c>
      <c r="E12" s="159"/>
      <c r="F12" s="159"/>
      <c r="G12" s="159">
        <f t="shared" ref="G12:G18" si="3">D12-E12</f>
        <v>0</v>
      </c>
    </row>
    <row r="13" spans="1:7" x14ac:dyDescent="0.25">
      <c r="A13" s="63" t="s">
        <v>367</v>
      </c>
      <c r="B13" s="159"/>
      <c r="C13" s="159"/>
      <c r="D13" s="159">
        <f t="shared" si="2"/>
        <v>0</v>
      </c>
      <c r="E13" s="159"/>
      <c r="F13" s="159"/>
      <c r="G13" s="159">
        <f t="shared" si="3"/>
        <v>0</v>
      </c>
    </row>
    <row r="14" spans="1:7" x14ac:dyDescent="0.25">
      <c r="A14" s="63" t="s">
        <v>368</v>
      </c>
      <c r="B14" s="159"/>
      <c r="C14" s="159"/>
      <c r="D14" s="159">
        <f t="shared" si="2"/>
        <v>0</v>
      </c>
      <c r="E14" s="159"/>
      <c r="F14" s="159"/>
      <c r="G14" s="159">
        <f t="shared" si="3"/>
        <v>0</v>
      </c>
    </row>
    <row r="15" spans="1:7" x14ac:dyDescent="0.25">
      <c r="A15" s="63" t="s">
        <v>369</v>
      </c>
      <c r="B15" s="159"/>
      <c r="C15" s="159"/>
      <c r="D15" s="159">
        <f t="shared" si="2"/>
        <v>0</v>
      </c>
      <c r="E15" s="159"/>
      <c r="F15" s="159"/>
      <c r="G15" s="159">
        <f t="shared" si="3"/>
        <v>0</v>
      </c>
    </row>
    <row r="16" spans="1:7" x14ac:dyDescent="0.25">
      <c r="A16" s="63" t="s">
        <v>370</v>
      </c>
      <c r="B16" s="159"/>
      <c r="C16" s="159"/>
      <c r="D16" s="159">
        <f t="shared" si="2"/>
        <v>0</v>
      </c>
      <c r="E16" s="159"/>
      <c r="F16" s="159"/>
      <c r="G16" s="159">
        <f t="shared" si="3"/>
        <v>0</v>
      </c>
    </row>
    <row r="17" spans="1:7" x14ac:dyDescent="0.25">
      <c r="A17" s="63" t="s">
        <v>371</v>
      </c>
      <c r="B17" s="159"/>
      <c r="C17" s="159"/>
      <c r="D17" s="159">
        <f t="shared" si="2"/>
        <v>0</v>
      </c>
      <c r="E17" s="159"/>
      <c r="F17" s="159"/>
      <c r="G17" s="159">
        <f t="shared" si="3"/>
        <v>0</v>
      </c>
    </row>
    <row r="18" spans="1:7" x14ac:dyDescent="0.25">
      <c r="A18" s="63" t="s">
        <v>372</v>
      </c>
      <c r="B18" s="159"/>
      <c r="C18" s="159"/>
      <c r="D18" s="159">
        <f t="shared" si="2"/>
        <v>0</v>
      </c>
      <c r="E18" s="159"/>
      <c r="F18" s="159"/>
      <c r="G18" s="159">
        <f t="shared" si="3"/>
        <v>0</v>
      </c>
    </row>
    <row r="19" spans="1:7" ht="14.25" x14ac:dyDescent="0.45">
      <c r="A19" s="53" t="s">
        <v>373</v>
      </c>
      <c r="B19" s="71">
        <f>SUM(B20:B26)</f>
        <v>5558027.3300000001</v>
      </c>
      <c r="C19" s="71">
        <f t="shared" ref="C19:F19" si="4">SUM(C20:C26)</f>
        <v>13720811.5</v>
      </c>
      <c r="D19" s="71">
        <f t="shared" si="4"/>
        <v>19278838.829999998</v>
      </c>
      <c r="E19" s="71">
        <f t="shared" si="4"/>
        <v>7160686.0700000003</v>
      </c>
      <c r="F19" s="71">
        <f t="shared" si="4"/>
        <v>7160686.0700000003</v>
      </c>
      <c r="G19" s="71">
        <f>SUM(G20:G26)</f>
        <v>12118152.759999998</v>
      </c>
    </row>
    <row r="20" spans="1:7" x14ac:dyDescent="0.25">
      <c r="A20" s="63" t="s">
        <v>374</v>
      </c>
      <c r="B20" s="159"/>
      <c r="C20" s="159"/>
      <c r="D20" s="159">
        <f t="shared" ref="D20:D26" si="5">B20+C20</f>
        <v>0</v>
      </c>
      <c r="E20" s="159"/>
      <c r="F20" s="159"/>
      <c r="G20" s="159">
        <f t="shared" ref="G20:G26" si="6">D20-E20</f>
        <v>0</v>
      </c>
    </row>
    <row r="21" spans="1:7" x14ac:dyDescent="0.25">
      <c r="A21" s="63" t="s">
        <v>375</v>
      </c>
      <c r="B21" s="160">
        <v>5558027.3300000001</v>
      </c>
      <c r="C21" s="160">
        <v>13720811.5</v>
      </c>
      <c r="D21" s="159">
        <f t="shared" si="5"/>
        <v>19278838.829999998</v>
      </c>
      <c r="E21" s="160">
        <v>7160686.0700000003</v>
      </c>
      <c r="F21" s="160">
        <v>7160686.0700000003</v>
      </c>
      <c r="G21" s="159">
        <f t="shared" si="6"/>
        <v>12118152.759999998</v>
      </c>
    </row>
    <row r="22" spans="1:7" x14ac:dyDescent="0.25">
      <c r="A22" s="63" t="s">
        <v>376</v>
      </c>
      <c r="B22" s="159"/>
      <c r="C22" s="159"/>
      <c r="D22" s="159">
        <f t="shared" si="5"/>
        <v>0</v>
      </c>
      <c r="E22" s="159"/>
      <c r="F22" s="159"/>
      <c r="G22" s="159">
        <f t="shared" si="6"/>
        <v>0</v>
      </c>
    </row>
    <row r="23" spans="1:7" x14ac:dyDescent="0.25">
      <c r="A23" s="63" t="s">
        <v>377</v>
      </c>
      <c r="B23" s="159"/>
      <c r="C23" s="159"/>
      <c r="D23" s="159">
        <f t="shared" si="5"/>
        <v>0</v>
      </c>
      <c r="E23" s="159"/>
      <c r="F23" s="159"/>
      <c r="G23" s="159">
        <f t="shared" si="6"/>
        <v>0</v>
      </c>
    </row>
    <row r="24" spans="1:7" x14ac:dyDescent="0.25">
      <c r="A24" s="63" t="s">
        <v>378</v>
      </c>
      <c r="B24" s="159"/>
      <c r="C24" s="159"/>
      <c r="D24" s="159">
        <f t="shared" si="5"/>
        <v>0</v>
      </c>
      <c r="E24" s="159"/>
      <c r="F24" s="159"/>
      <c r="G24" s="159">
        <f t="shared" si="6"/>
        <v>0</v>
      </c>
    </row>
    <row r="25" spans="1:7" x14ac:dyDescent="0.25">
      <c r="A25" s="63" t="s">
        <v>379</v>
      </c>
      <c r="B25" s="159"/>
      <c r="C25" s="159"/>
      <c r="D25" s="159">
        <f t="shared" si="5"/>
        <v>0</v>
      </c>
      <c r="E25" s="159"/>
      <c r="F25" s="159"/>
      <c r="G25" s="159">
        <f t="shared" si="6"/>
        <v>0</v>
      </c>
    </row>
    <row r="26" spans="1:7" x14ac:dyDescent="0.25">
      <c r="A26" s="63" t="s">
        <v>380</v>
      </c>
      <c r="B26" s="159"/>
      <c r="C26" s="159"/>
      <c r="D26" s="159">
        <f t="shared" si="5"/>
        <v>0</v>
      </c>
      <c r="E26" s="159"/>
      <c r="F26" s="159"/>
      <c r="G26" s="159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59"/>
      <c r="C28" s="159"/>
      <c r="D28" s="159">
        <f t="shared" ref="D28:D36" si="8">B28+C28</f>
        <v>0</v>
      </c>
      <c r="E28" s="159"/>
      <c r="F28" s="159"/>
      <c r="G28" s="159">
        <f t="shared" ref="G28:G36" si="9">D28-E28</f>
        <v>0</v>
      </c>
    </row>
    <row r="29" spans="1:7" x14ac:dyDescent="0.25">
      <c r="A29" s="63" t="s">
        <v>383</v>
      </c>
      <c r="B29" s="159"/>
      <c r="C29" s="159"/>
      <c r="D29" s="159">
        <f t="shared" si="8"/>
        <v>0</v>
      </c>
      <c r="E29" s="159"/>
      <c r="F29" s="159"/>
      <c r="G29" s="159">
        <f t="shared" si="9"/>
        <v>0</v>
      </c>
    </row>
    <row r="30" spans="1:7" x14ac:dyDescent="0.25">
      <c r="A30" s="63" t="s">
        <v>384</v>
      </c>
      <c r="B30" s="159"/>
      <c r="C30" s="159"/>
      <c r="D30" s="159">
        <f t="shared" si="8"/>
        <v>0</v>
      </c>
      <c r="E30" s="159"/>
      <c r="F30" s="159"/>
      <c r="G30" s="159">
        <f t="shared" si="9"/>
        <v>0</v>
      </c>
    </row>
    <row r="31" spans="1:7" x14ac:dyDescent="0.25">
      <c r="A31" s="63" t="s">
        <v>385</v>
      </c>
      <c r="B31" s="159"/>
      <c r="C31" s="159"/>
      <c r="D31" s="159">
        <f t="shared" si="8"/>
        <v>0</v>
      </c>
      <c r="E31" s="159"/>
      <c r="F31" s="159"/>
      <c r="G31" s="159">
        <f t="shared" si="9"/>
        <v>0</v>
      </c>
    </row>
    <row r="32" spans="1:7" x14ac:dyDescent="0.25">
      <c r="A32" s="63" t="s">
        <v>386</v>
      </c>
      <c r="B32" s="159"/>
      <c r="C32" s="159"/>
      <c r="D32" s="159">
        <f t="shared" si="8"/>
        <v>0</v>
      </c>
      <c r="E32" s="159"/>
      <c r="F32" s="159"/>
      <c r="G32" s="159">
        <f t="shared" si="9"/>
        <v>0</v>
      </c>
    </row>
    <row r="33" spans="1:7" x14ac:dyDescent="0.25">
      <c r="A33" s="63" t="s">
        <v>387</v>
      </c>
      <c r="B33" s="159"/>
      <c r="C33" s="159"/>
      <c r="D33" s="159">
        <f t="shared" si="8"/>
        <v>0</v>
      </c>
      <c r="E33" s="159"/>
      <c r="F33" s="159"/>
      <c r="G33" s="159">
        <f t="shared" si="9"/>
        <v>0</v>
      </c>
    </row>
    <row r="34" spans="1:7" x14ac:dyDescent="0.25">
      <c r="A34" s="63" t="s">
        <v>388</v>
      </c>
      <c r="B34" s="159"/>
      <c r="C34" s="159"/>
      <c r="D34" s="159">
        <f t="shared" si="8"/>
        <v>0</v>
      </c>
      <c r="E34" s="159"/>
      <c r="F34" s="159"/>
      <c r="G34" s="159">
        <f t="shared" si="9"/>
        <v>0</v>
      </c>
    </row>
    <row r="35" spans="1:7" x14ac:dyDescent="0.25">
      <c r="A35" s="63" t="s">
        <v>389</v>
      </c>
      <c r="B35" s="159"/>
      <c r="C35" s="159"/>
      <c r="D35" s="159">
        <f t="shared" si="8"/>
        <v>0</v>
      </c>
      <c r="E35" s="159"/>
      <c r="F35" s="159"/>
      <c r="G35" s="159">
        <f t="shared" si="9"/>
        <v>0</v>
      </c>
    </row>
    <row r="36" spans="1:7" x14ac:dyDescent="0.25">
      <c r="A36" s="63" t="s">
        <v>390</v>
      </c>
      <c r="B36" s="159"/>
      <c r="C36" s="159"/>
      <c r="D36" s="159">
        <f t="shared" si="8"/>
        <v>0</v>
      </c>
      <c r="E36" s="159"/>
      <c r="F36" s="159"/>
      <c r="G36" s="159">
        <f t="shared" si="9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59"/>
      <c r="C38" s="159"/>
      <c r="D38" s="159">
        <f t="shared" ref="D38:D41" si="11">B38+C38</f>
        <v>0</v>
      </c>
      <c r="E38" s="159"/>
      <c r="F38" s="159"/>
      <c r="G38" s="159">
        <f t="shared" ref="G38:G41" si="12">D38-E38</f>
        <v>0</v>
      </c>
    </row>
    <row r="39" spans="1:7" ht="30" x14ac:dyDescent="0.25">
      <c r="A39" s="69" t="s">
        <v>392</v>
      </c>
      <c r="B39" s="159"/>
      <c r="C39" s="159"/>
      <c r="D39" s="159">
        <f t="shared" si="11"/>
        <v>0</v>
      </c>
      <c r="E39" s="159"/>
      <c r="F39" s="159"/>
      <c r="G39" s="159">
        <f t="shared" si="12"/>
        <v>0</v>
      </c>
    </row>
    <row r="40" spans="1:7" x14ac:dyDescent="0.25">
      <c r="A40" s="69" t="s">
        <v>393</v>
      </c>
      <c r="B40" s="159"/>
      <c r="C40" s="159"/>
      <c r="D40" s="159">
        <f t="shared" si="11"/>
        <v>0</v>
      </c>
      <c r="E40" s="159"/>
      <c r="F40" s="159"/>
      <c r="G40" s="159">
        <f t="shared" si="12"/>
        <v>0</v>
      </c>
    </row>
    <row r="41" spans="1:7" x14ac:dyDescent="0.25">
      <c r="A41" s="69" t="s">
        <v>394</v>
      </c>
      <c r="B41" s="159"/>
      <c r="C41" s="159"/>
      <c r="D41" s="159">
        <f t="shared" si="11"/>
        <v>0</v>
      </c>
      <c r="E41" s="159"/>
      <c r="F41" s="159"/>
      <c r="G41" s="159">
        <f t="shared" si="12"/>
        <v>0</v>
      </c>
    </row>
    <row r="42" spans="1:7" x14ac:dyDescent="0.25">
      <c r="A42" s="69"/>
      <c r="B42" s="159"/>
      <c r="C42" s="159"/>
      <c r="D42" s="159"/>
      <c r="E42" s="159"/>
      <c r="F42" s="159"/>
      <c r="G42" s="159"/>
    </row>
    <row r="43" spans="1:7" x14ac:dyDescent="0.25">
      <c r="A43" s="55" t="s">
        <v>395</v>
      </c>
      <c r="B43" s="73">
        <f>SUM(B44,B53,B61,B71)</f>
        <v>5193258</v>
      </c>
      <c r="C43" s="73">
        <f t="shared" ref="C43:G43" si="13">SUM(C44,C53,C61,C71)</f>
        <v>-5193258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159"/>
      <c r="C45" s="159"/>
      <c r="D45" s="159">
        <f t="shared" ref="D45:D52" si="15">B45+C45</f>
        <v>0</v>
      </c>
      <c r="E45" s="159"/>
      <c r="F45" s="159"/>
      <c r="G45" s="159">
        <f t="shared" ref="G45:G52" si="16">D45-E45</f>
        <v>0</v>
      </c>
    </row>
    <row r="46" spans="1:7" x14ac:dyDescent="0.25">
      <c r="A46" s="69" t="s">
        <v>366</v>
      </c>
      <c r="B46" s="159"/>
      <c r="C46" s="159"/>
      <c r="D46" s="159">
        <f t="shared" si="15"/>
        <v>0</v>
      </c>
      <c r="E46" s="159"/>
      <c r="F46" s="159"/>
      <c r="G46" s="159">
        <f t="shared" si="16"/>
        <v>0</v>
      </c>
    </row>
    <row r="47" spans="1:7" x14ac:dyDescent="0.25">
      <c r="A47" s="69" t="s">
        <v>367</v>
      </c>
      <c r="B47" s="159"/>
      <c r="C47" s="159"/>
      <c r="D47" s="159">
        <f t="shared" si="15"/>
        <v>0</v>
      </c>
      <c r="E47" s="159"/>
      <c r="F47" s="159"/>
      <c r="G47" s="159">
        <f t="shared" si="16"/>
        <v>0</v>
      </c>
    </row>
    <row r="48" spans="1:7" x14ac:dyDescent="0.25">
      <c r="A48" s="69" t="s">
        <v>368</v>
      </c>
      <c r="B48" s="159"/>
      <c r="C48" s="159"/>
      <c r="D48" s="159">
        <f t="shared" si="15"/>
        <v>0</v>
      </c>
      <c r="E48" s="159"/>
      <c r="F48" s="159"/>
      <c r="G48" s="159">
        <f t="shared" si="16"/>
        <v>0</v>
      </c>
    </row>
    <row r="49" spans="1:7" x14ac:dyDescent="0.25">
      <c r="A49" s="69" t="s">
        <v>369</v>
      </c>
      <c r="B49" s="159"/>
      <c r="C49" s="159"/>
      <c r="D49" s="159">
        <f t="shared" si="15"/>
        <v>0</v>
      </c>
      <c r="E49" s="159"/>
      <c r="F49" s="159"/>
      <c r="G49" s="159">
        <f t="shared" si="16"/>
        <v>0</v>
      </c>
    </row>
    <row r="50" spans="1:7" x14ac:dyDescent="0.25">
      <c r="A50" s="69" t="s">
        <v>370</v>
      </c>
      <c r="B50" s="159"/>
      <c r="C50" s="159"/>
      <c r="D50" s="159">
        <f t="shared" si="15"/>
        <v>0</v>
      </c>
      <c r="E50" s="159"/>
      <c r="F50" s="159"/>
      <c r="G50" s="159">
        <f t="shared" si="16"/>
        <v>0</v>
      </c>
    </row>
    <row r="51" spans="1:7" x14ac:dyDescent="0.25">
      <c r="A51" s="69" t="s">
        <v>371</v>
      </c>
      <c r="B51" s="159"/>
      <c r="C51" s="159"/>
      <c r="D51" s="159">
        <f t="shared" si="15"/>
        <v>0</v>
      </c>
      <c r="E51" s="159"/>
      <c r="F51" s="159"/>
      <c r="G51" s="159">
        <f t="shared" si="16"/>
        <v>0</v>
      </c>
    </row>
    <row r="52" spans="1:7" x14ac:dyDescent="0.25">
      <c r="A52" s="69" t="s">
        <v>372</v>
      </c>
      <c r="B52" s="159"/>
      <c r="C52" s="159"/>
      <c r="D52" s="159">
        <f t="shared" si="15"/>
        <v>0</v>
      </c>
      <c r="E52" s="159"/>
      <c r="F52" s="159"/>
      <c r="G52" s="159">
        <f t="shared" si="16"/>
        <v>0</v>
      </c>
    </row>
    <row r="53" spans="1:7" x14ac:dyDescent="0.25">
      <c r="A53" s="53" t="s">
        <v>373</v>
      </c>
      <c r="B53" s="71">
        <f>SUM(B54:B60)</f>
        <v>5193258</v>
      </c>
      <c r="C53" s="71">
        <f t="shared" ref="C53:G53" si="17">SUM(C54:C60)</f>
        <v>-5193258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159"/>
      <c r="C54" s="159"/>
      <c r="D54" s="159">
        <f t="shared" ref="D54:D60" si="18">B54+C54</f>
        <v>0</v>
      </c>
      <c r="E54" s="159"/>
      <c r="F54" s="159"/>
      <c r="G54" s="159">
        <f t="shared" ref="G54:G60" si="19">D54-E54</f>
        <v>0</v>
      </c>
    </row>
    <row r="55" spans="1:7" x14ac:dyDescent="0.25">
      <c r="A55" s="69" t="s">
        <v>375</v>
      </c>
      <c r="B55" s="160">
        <v>5193258</v>
      </c>
      <c r="C55" s="160">
        <v>-5193258</v>
      </c>
      <c r="D55" s="159">
        <f t="shared" si="18"/>
        <v>0</v>
      </c>
      <c r="E55" s="160">
        <v>0</v>
      </c>
      <c r="F55" s="160">
        <v>0</v>
      </c>
      <c r="G55" s="159">
        <f t="shared" si="19"/>
        <v>0</v>
      </c>
    </row>
    <row r="56" spans="1:7" x14ac:dyDescent="0.25">
      <c r="A56" s="69" t="s">
        <v>376</v>
      </c>
      <c r="B56" s="159"/>
      <c r="C56" s="159"/>
      <c r="D56" s="159">
        <f t="shared" si="18"/>
        <v>0</v>
      </c>
      <c r="E56" s="159"/>
      <c r="F56" s="159"/>
      <c r="G56" s="159">
        <f t="shared" si="19"/>
        <v>0</v>
      </c>
    </row>
    <row r="57" spans="1:7" x14ac:dyDescent="0.25">
      <c r="A57" s="48" t="s">
        <v>377</v>
      </c>
      <c r="B57" s="159"/>
      <c r="C57" s="159"/>
      <c r="D57" s="159">
        <f t="shared" si="18"/>
        <v>0</v>
      </c>
      <c r="E57" s="159"/>
      <c r="F57" s="159"/>
      <c r="G57" s="159">
        <f t="shared" si="19"/>
        <v>0</v>
      </c>
    </row>
    <row r="58" spans="1:7" x14ac:dyDescent="0.25">
      <c r="A58" s="69" t="s">
        <v>378</v>
      </c>
      <c r="B58" s="159"/>
      <c r="C58" s="159"/>
      <c r="D58" s="159">
        <f t="shared" si="18"/>
        <v>0</v>
      </c>
      <c r="E58" s="159"/>
      <c r="F58" s="159"/>
      <c r="G58" s="159">
        <f t="shared" si="19"/>
        <v>0</v>
      </c>
    </row>
    <row r="59" spans="1:7" x14ac:dyDescent="0.25">
      <c r="A59" s="69" t="s">
        <v>379</v>
      </c>
      <c r="B59" s="159"/>
      <c r="C59" s="159"/>
      <c r="D59" s="159">
        <f t="shared" si="18"/>
        <v>0</v>
      </c>
      <c r="E59" s="159"/>
      <c r="F59" s="159"/>
      <c r="G59" s="159">
        <f t="shared" si="19"/>
        <v>0</v>
      </c>
    </row>
    <row r="60" spans="1:7" x14ac:dyDescent="0.25">
      <c r="A60" s="69" t="s">
        <v>380</v>
      </c>
      <c r="B60" s="159"/>
      <c r="C60" s="159"/>
      <c r="D60" s="159">
        <f t="shared" si="18"/>
        <v>0</v>
      </c>
      <c r="E60" s="159"/>
      <c r="F60" s="159"/>
      <c r="G60" s="159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159"/>
      <c r="C62" s="159"/>
      <c r="D62" s="159">
        <f t="shared" ref="D62:D70" si="21">B62+C62</f>
        <v>0</v>
      </c>
      <c r="E62" s="159"/>
      <c r="F62" s="159"/>
      <c r="G62" s="159">
        <f t="shared" ref="G62:G70" si="22">D62-E62</f>
        <v>0</v>
      </c>
    </row>
    <row r="63" spans="1:7" x14ac:dyDescent="0.25">
      <c r="A63" s="69" t="s">
        <v>383</v>
      </c>
      <c r="B63" s="159"/>
      <c r="C63" s="159"/>
      <c r="D63" s="159">
        <f t="shared" si="21"/>
        <v>0</v>
      </c>
      <c r="E63" s="159"/>
      <c r="F63" s="159"/>
      <c r="G63" s="159">
        <f t="shared" si="22"/>
        <v>0</v>
      </c>
    </row>
    <row r="64" spans="1:7" x14ac:dyDescent="0.25">
      <c r="A64" s="69" t="s">
        <v>384</v>
      </c>
      <c r="B64" s="159"/>
      <c r="C64" s="159"/>
      <c r="D64" s="159">
        <f t="shared" si="21"/>
        <v>0</v>
      </c>
      <c r="E64" s="159"/>
      <c r="F64" s="159"/>
      <c r="G64" s="159">
        <f t="shared" si="22"/>
        <v>0</v>
      </c>
    </row>
    <row r="65" spans="1:8" x14ac:dyDescent="0.25">
      <c r="A65" s="69" t="s">
        <v>385</v>
      </c>
      <c r="B65" s="159"/>
      <c r="C65" s="159"/>
      <c r="D65" s="159">
        <f t="shared" si="21"/>
        <v>0</v>
      </c>
      <c r="E65" s="159"/>
      <c r="F65" s="159"/>
      <c r="G65" s="159">
        <f t="shared" si="22"/>
        <v>0</v>
      </c>
    </row>
    <row r="66" spans="1:8" x14ac:dyDescent="0.25">
      <c r="A66" s="69" t="s">
        <v>386</v>
      </c>
      <c r="B66" s="159"/>
      <c r="C66" s="159"/>
      <c r="D66" s="159">
        <f t="shared" si="21"/>
        <v>0</v>
      </c>
      <c r="E66" s="159"/>
      <c r="F66" s="159"/>
      <c r="G66" s="159">
        <f t="shared" si="22"/>
        <v>0</v>
      </c>
    </row>
    <row r="67" spans="1:8" x14ac:dyDescent="0.25">
      <c r="A67" s="69" t="s">
        <v>387</v>
      </c>
      <c r="B67" s="159"/>
      <c r="C67" s="159"/>
      <c r="D67" s="159">
        <f t="shared" si="21"/>
        <v>0</v>
      </c>
      <c r="E67" s="159"/>
      <c r="F67" s="159"/>
      <c r="G67" s="159">
        <f t="shared" si="22"/>
        <v>0</v>
      </c>
    </row>
    <row r="68" spans="1:8" x14ac:dyDescent="0.25">
      <c r="A68" s="69" t="s">
        <v>388</v>
      </c>
      <c r="B68" s="159"/>
      <c r="C68" s="159"/>
      <c r="D68" s="159">
        <f t="shared" si="21"/>
        <v>0</v>
      </c>
      <c r="E68" s="159"/>
      <c r="F68" s="159"/>
      <c r="G68" s="159">
        <f t="shared" si="22"/>
        <v>0</v>
      </c>
    </row>
    <row r="69" spans="1:8" x14ac:dyDescent="0.25">
      <c r="A69" s="69" t="s">
        <v>389</v>
      </c>
      <c r="B69" s="159"/>
      <c r="C69" s="159"/>
      <c r="D69" s="159">
        <f t="shared" si="21"/>
        <v>0</v>
      </c>
      <c r="E69" s="159"/>
      <c r="F69" s="159"/>
      <c r="G69" s="159">
        <f t="shared" si="22"/>
        <v>0</v>
      </c>
    </row>
    <row r="70" spans="1:8" x14ac:dyDescent="0.25">
      <c r="A70" s="69" t="s">
        <v>390</v>
      </c>
      <c r="B70" s="159"/>
      <c r="C70" s="159"/>
      <c r="D70" s="159">
        <f t="shared" si="21"/>
        <v>0</v>
      </c>
      <c r="E70" s="159"/>
      <c r="F70" s="159"/>
      <c r="G70" s="159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159"/>
      <c r="C72" s="159"/>
      <c r="D72" s="159">
        <f t="shared" ref="D72:D75" si="24">B72+C72</f>
        <v>0</v>
      </c>
      <c r="E72" s="159"/>
      <c r="F72" s="159"/>
      <c r="G72" s="159">
        <f t="shared" ref="G72:G75" si="25">D72-E72</f>
        <v>0</v>
      </c>
    </row>
    <row r="73" spans="1:8" ht="30" x14ac:dyDescent="0.25">
      <c r="A73" s="69" t="s">
        <v>392</v>
      </c>
      <c r="B73" s="159"/>
      <c r="C73" s="159"/>
      <c r="D73" s="159">
        <f t="shared" si="24"/>
        <v>0</v>
      </c>
      <c r="E73" s="159"/>
      <c r="F73" s="159"/>
      <c r="G73" s="159">
        <f t="shared" si="25"/>
        <v>0</v>
      </c>
    </row>
    <row r="74" spans="1:8" x14ac:dyDescent="0.25">
      <c r="A74" s="69" t="s">
        <v>393</v>
      </c>
      <c r="B74" s="159"/>
      <c r="C74" s="159"/>
      <c r="D74" s="159">
        <f t="shared" si="24"/>
        <v>0</v>
      </c>
      <c r="E74" s="159"/>
      <c r="F74" s="159"/>
      <c r="G74" s="159">
        <f t="shared" si="25"/>
        <v>0</v>
      </c>
    </row>
    <row r="75" spans="1:8" x14ac:dyDescent="0.25">
      <c r="A75" s="69" t="s">
        <v>394</v>
      </c>
      <c r="B75" s="159"/>
      <c r="C75" s="159"/>
      <c r="D75" s="159">
        <f t="shared" si="24"/>
        <v>0</v>
      </c>
      <c r="E75" s="159"/>
      <c r="F75" s="159"/>
      <c r="G75" s="159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10751285.33</v>
      </c>
      <c r="C77" s="73">
        <f t="shared" ref="C77:F77" si="26">C43+C9</f>
        <v>8527553.5</v>
      </c>
      <c r="D77" s="73">
        <f t="shared" si="26"/>
        <v>19278838.829999998</v>
      </c>
      <c r="E77" s="73">
        <f t="shared" si="26"/>
        <v>7160686.0700000003</v>
      </c>
      <c r="F77" s="73">
        <f t="shared" si="26"/>
        <v>7160686.0700000003</v>
      </c>
      <c r="G77" s="73">
        <f>G43+G9</f>
        <v>12118152.759999998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5558027.3300000001</v>
      </c>
      <c r="Q2" s="18">
        <f>'Formato 6 c)'!C9</f>
        <v>13720811.5</v>
      </c>
      <c r="R2" s="18">
        <f>'Formato 6 c)'!D9</f>
        <v>19278838.829999998</v>
      </c>
      <c r="S2" s="18">
        <f>'Formato 6 c)'!E9</f>
        <v>7160686.0700000003</v>
      </c>
      <c r="T2" s="18">
        <f>'Formato 6 c)'!F9</f>
        <v>7160686.0700000003</v>
      </c>
      <c r="U2" s="18">
        <f>'Formato 6 c)'!G9</f>
        <v>12118152.759999998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5558027.3300000001</v>
      </c>
      <c r="Q12" s="18">
        <f>'Formato 6 c)'!C19</f>
        <v>13720811.5</v>
      </c>
      <c r="R12" s="18">
        <f>'Formato 6 c)'!D19</f>
        <v>19278838.829999998</v>
      </c>
      <c r="S12" s="18">
        <f>'Formato 6 c)'!E19</f>
        <v>7160686.0700000003</v>
      </c>
      <c r="T12" s="18">
        <f>'Formato 6 c)'!F19</f>
        <v>7160686.0700000003</v>
      </c>
      <c r="U12" s="18">
        <f>'Formato 6 c)'!G19</f>
        <v>12118152.759999998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5558027.3300000001</v>
      </c>
      <c r="Q14" s="18">
        <f>'Formato 6 c)'!C21</f>
        <v>13720811.5</v>
      </c>
      <c r="R14" s="18">
        <f>'Formato 6 c)'!D21</f>
        <v>19278838.829999998</v>
      </c>
      <c r="S14" s="18">
        <f>'Formato 6 c)'!E21</f>
        <v>7160686.0700000003</v>
      </c>
      <c r="T14" s="18">
        <f>'Formato 6 c)'!F21</f>
        <v>7160686.0700000003</v>
      </c>
      <c r="U14" s="18">
        <f>'Formato 6 c)'!G21</f>
        <v>12118152.759999998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5193258</v>
      </c>
      <c r="Q35" s="18">
        <f>'Formato 6 c)'!C43</f>
        <v>-5193258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5193258</v>
      </c>
      <c r="Q45" s="18">
        <f>'Formato 6 c)'!C53</f>
        <v>-5193258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5193258</v>
      </c>
      <c r="Q47" s="18">
        <f>'Formato 6 c)'!C55</f>
        <v>-5193258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10751285.33</v>
      </c>
      <c r="Q68" s="18">
        <f>'Formato 6 c)'!C77</f>
        <v>8527553.5</v>
      </c>
      <c r="R68" s="18">
        <f>'Formato 6 c)'!D77</f>
        <v>19278838.829999998</v>
      </c>
      <c r="S68" s="18">
        <f>'Formato 6 c)'!E77</f>
        <v>7160686.0700000003</v>
      </c>
      <c r="T68" s="18">
        <f>'Formato 6 c)'!F77</f>
        <v>7160686.0700000003</v>
      </c>
      <c r="U68" s="18">
        <f>'Formato 6 c)'!G77</f>
        <v>12118152.759999998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DOLORES HIDALGO, C.I.N, Gobierno del Estado de Guanajuato</v>
      </c>
    </row>
    <row r="7" spans="2:3" ht="14.25" x14ac:dyDescent="0.45">
      <c r="C7" t="str">
        <f>CONCATENATE(ENTE_PUBLICO," (a)")</f>
        <v>INSTITUTO MUNICIPAL DE VIVIENDA DE DOLORES HIDALGO, C.I.N,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abSelected="1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6" t="s">
        <v>3287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3" t="s">
        <v>277</v>
      </c>
      <c r="B3" s="174"/>
      <c r="C3" s="174"/>
      <c r="D3" s="174"/>
      <c r="E3" s="174"/>
      <c r="F3" s="174"/>
      <c r="G3" s="175"/>
    </row>
    <row r="4" spans="1:7" x14ac:dyDescent="0.25">
      <c r="A4" s="173" t="s">
        <v>399</v>
      </c>
      <c r="B4" s="174"/>
      <c r="C4" s="174"/>
      <c r="D4" s="174"/>
      <c r="E4" s="174"/>
      <c r="F4" s="174"/>
      <c r="G4" s="175"/>
    </row>
    <row r="5" spans="1:7" ht="14.25" x14ac:dyDescent="0.45">
      <c r="A5" s="173" t="str">
        <f>TRIMESTRE</f>
        <v>Del 1 de enero al 30 de septiembre de 2022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361</v>
      </c>
      <c r="B7" s="187" t="s">
        <v>279</v>
      </c>
      <c r="C7" s="187"/>
      <c r="D7" s="187"/>
      <c r="E7" s="187"/>
      <c r="F7" s="187"/>
      <c r="G7" s="187" t="s">
        <v>280</v>
      </c>
    </row>
    <row r="8" spans="1:7" ht="29.25" customHeight="1" x14ac:dyDescent="0.25">
      <c r="A8" s="18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4"/>
    </row>
    <row r="9" spans="1:7" ht="14.25" x14ac:dyDescent="0.45">
      <c r="A9" s="52" t="s">
        <v>400</v>
      </c>
      <c r="B9" s="66">
        <f>SUM(B10,B11,B12,B15,B16,B19)</f>
        <v>3424709</v>
      </c>
      <c r="C9" s="66">
        <f t="shared" ref="C9:F9" si="0">SUM(C10,C11,C12,C15,C16,C19)</f>
        <v>2687370</v>
      </c>
      <c r="D9" s="66">
        <f t="shared" si="0"/>
        <v>6112079</v>
      </c>
      <c r="E9" s="66">
        <f t="shared" si="0"/>
        <v>3003065.72</v>
      </c>
      <c r="F9" s="66">
        <f t="shared" si="0"/>
        <v>3003065.72</v>
      </c>
      <c r="G9" s="66">
        <f>SUM(G10,G11,G12,G15,G16,G19)</f>
        <v>3109013.28</v>
      </c>
    </row>
    <row r="10" spans="1:7" x14ac:dyDescent="0.25">
      <c r="A10" s="53" t="s">
        <v>401</v>
      </c>
      <c r="B10" s="161">
        <v>3424709</v>
      </c>
      <c r="C10" s="161">
        <v>2687370</v>
      </c>
      <c r="D10" s="162">
        <f>B10+C10</f>
        <v>6112079</v>
      </c>
      <c r="E10" s="161">
        <v>3003065.72</v>
      </c>
      <c r="F10" s="161">
        <v>3003065.72</v>
      </c>
      <c r="G10" s="162">
        <f>D10-E10</f>
        <v>3109013.28</v>
      </c>
    </row>
    <row r="11" spans="1:7" x14ac:dyDescent="0.25">
      <c r="A11" s="53" t="s">
        <v>402</v>
      </c>
      <c r="B11" s="162"/>
      <c r="C11" s="162"/>
      <c r="D11" s="162">
        <f>B11+C11</f>
        <v>0</v>
      </c>
      <c r="E11" s="162"/>
      <c r="F11" s="162"/>
      <c r="G11" s="162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62"/>
      <c r="C13" s="162"/>
      <c r="D13" s="162">
        <f>B13+C13</f>
        <v>0</v>
      </c>
      <c r="E13" s="162"/>
      <c r="F13" s="162"/>
      <c r="G13" s="162">
        <f>D13-E13</f>
        <v>0</v>
      </c>
    </row>
    <row r="14" spans="1:7" x14ac:dyDescent="0.25">
      <c r="A14" s="63" t="s">
        <v>405</v>
      </c>
      <c r="B14" s="162"/>
      <c r="C14" s="162"/>
      <c r="D14" s="162">
        <f>B14+C14</f>
        <v>0</v>
      </c>
      <c r="E14" s="162"/>
      <c r="F14" s="162"/>
      <c r="G14" s="162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ref="G15" si="2">D15-E15</f>
        <v>0</v>
      </c>
    </row>
    <row r="16" spans="1:7" x14ac:dyDescent="0.25">
      <c r="A16" s="64" t="s">
        <v>407</v>
      </c>
      <c r="B16" s="67">
        <f>B17+B18</f>
        <v>0</v>
      </c>
      <c r="C16" s="67">
        <v>0</v>
      </c>
      <c r="D16" s="67">
        <v>0</v>
      </c>
      <c r="E16" s="67">
        <v>0</v>
      </c>
      <c r="F16" s="67">
        <v>0</v>
      </c>
      <c r="G16" s="67">
        <f t="shared" ref="G16" si="3">G17+G18</f>
        <v>0</v>
      </c>
    </row>
    <row r="17" spans="1:7" x14ac:dyDescent="0.25">
      <c r="A17" s="63" t="s">
        <v>408</v>
      </c>
      <c r="B17" s="162"/>
      <c r="C17" s="162"/>
      <c r="D17" s="162">
        <f>B17+C17</f>
        <v>0</v>
      </c>
      <c r="E17" s="162"/>
      <c r="F17" s="162"/>
      <c r="G17" s="162">
        <f>D17-E17</f>
        <v>0</v>
      </c>
    </row>
    <row r="18" spans="1:7" x14ac:dyDescent="0.25">
      <c r="A18" s="63" t="s">
        <v>409</v>
      </c>
      <c r="B18" s="162"/>
      <c r="C18" s="162"/>
      <c r="D18" s="162">
        <f>B18+C18</f>
        <v>0</v>
      </c>
      <c r="E18" s="162"/>
      <c r="F18" s="162"/>
      <c r="G18" s="162">
        <f>D18-E18</f>
        <v>0</v>
      </c>
    </row>
    <row r="19" spans="1:7" x14ac:dyDescent="0.25">
      <c r="A19" s="53" t="s">
        <v>410</v>
      </c>
      <c r="B19" s="162"/>
      <c r="C19" s="162"/>
      <c r="D19" s="162">
        <f>B19+C19</f>
        <v>0</v>
      </c>
      <c r="E19" s="162"/>
      <c r="F19" s="162"/>
      <c r="G19" s="162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1193258</v>
      </c>
      <c r="C21" s="66">
        <f t="shared" ref="C21:F21" si="4">SUM(C22,C23,C24,C27,C28,C31)</f>
        <v>-1193258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61">
        <v>1193258</v>
      </c>
      <c r="C22" s="161">
        <v>-1193258</v>
      </c>
      <c r="D22" s="162">
        <f>B22+C22</f>
        <v>0</v>
      </c>
      <c r="E22" s="161">
        <v>0</v>
      </c>
      <c r="F22" s="161">
        <v>0</v>
      </c>
      <c r="G22" s="162">
        <f>D22-E22</f>
        <v>0</v>
      </c>
    </row>
    <row r="23" spans="1:7" s="24" customFormat="1" x14ac:dyDescent="0.25">
      <c r="A23" s="53" t="s">
        <v>402</v>
      </c>
      <c r="B23" s="162"/>
      <c r="C23" s="162"/>
      <c r="D23" s="162">
        <f>B23+C23</f>
        <v>0</v>
      </c>
      <c r="E23" s="162"/>
      <c r="F23" s="162"/>
      <c r="G23" s="162">
        <f>D23-E23</f>
        <v>0</v>
      </c>
    </row>
    <row r="24" spans="1:7" s="24" customFormat="1" ht="14.25" x14ac:dyDescent="0.45">
      <c r="A24" s="53" t="s">
        <v>403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 t="shared" ref="G24" si="5">G25+G26</f>
        <v>0</v>
      </c>
    </row>
    <row r="25" spans="1:7" s="24" customFormat="1" x14ac:dyDescent="0.25">
      <c r="A25" s="63" t="s">
        <v>404</v>
      </c>
      <c r="B25" s="162"/>
      <c r="C25" s="162"/>
      <c r="D25" s="162">
        <f>B25+C25</f>
        <v>0</v>
      </c>
      <c r="E25" s="162"/>
      <c r="F25" s="162"/>
      <c r="G25" s="162">
        <f>D25-E25</f>
        <v>0</v>
      </c>
    </row>
    <row r="26" spans="1:7" s="24" customFormat="1" x14ac:dyDescent="0.25">
      <c r="A26" s="63" t="s">
        <v>405</v>
      </c>
      <c r="B26" s="162"/>
      <c r="C26" s="162"/>
      <c r="D26" s="162">
        <f>B26+C26</f>
        <v>0</v>
      </c>
      <c r="E26" s="162"/>
      <c r="F26" s="162"/>
      <c r="G26" s="162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ref="G27" si="6">D27-E27</f>
        <v>0</v>
      </c>
    </row>
    <row r="28" spans="1:7" s="24" customFormat="1" x14ac:dyDescent="0.25">
      <c r="A28" s="64" t="s">
        <v>407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f t="shared" ref="G28" si="7">G29+G30</f>
        <v>0</v>
      </c>
    </row>
    <row r="29" spans="1:7" s="24" customFormat="1" x14ac:dyDescent="0.25">
      <c r="A29" s="63" t="s">
        <v>408</v>
      </c>
      <c r="B29" s="162"/>
      <c r="C29" s="162"/>
      <c r="D29" s="162">
        <f>B29+C29</f>
        <v>0</v>
      </c>
      <c r="E29" s="162"/>
      <c r="F29" s="162"/>
      <c r="G29" s="162">
        <f>D29-E29</f>
        <v>0</v>
      </c>
    </row>
    <row r="30" spans="1:7" s="24" customFormat="1" x14ac:dyDescent="0.25">
      <c r="A30" s="63" t="s">
        <v>409</v>
      </c>
      <c r="B30" s="162"/>
      <c r="C30" s="162"/>
      <c r="D30" s="162">
        <f>B30+C30</f>
        <v>0</v>
      </c>
      <c r="E30" s="162"/>
      <c r="F30" s="162"/>
      <c r="G30" s="162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ref="G31" si="8"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4617967</v>
      </c>
      <c r="C33" s="66">
        <f t="shared" ref="C33:G33" si="9">C21+C9</f>
        <v>1494112</v>
      </c>
      <c r="D33" s="66">
        <f t="shared" si="9"/>
        <v>6112079</v>
      </c>
      <c r="E33" s="66">
        <f t="shared" si="9"/>
        <v>3003065.72</v>
      </c>
      <c r="F33" s="66">
        <f t="shared" si="9"/>
        <v>3003065.72</v>
      </c>
      <c r="G33" s="66">
        <f t="shared" si="9"/>
        <v>3109013.28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3424709</v>
      </c>
      <c r="Q2" s="18">
        <f>'Formato 6 d)'!C9</f>
        <v>2687370</v>
      </c>
      <c r="R2" s="18">
        <f>'Formato 6 d)'!D9</f>
        <v>6112079</v>
      </c>
      <c r="S2" s="18">
        <f>'Formato 6 d)'!E9</f>
        <v>3003065.72</v>
      </c>
      <c r="T2" s="18">
        <f>'Formato 6 d)'!F9</f>
        <v>3003065.72</v>
      </c>
      <c r="U2" s="18">
        <f>'Formato 6 d)'!G9</f>
        <v>3109013.28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3424709</v>
      </c>
      <c r="Q3" s="18">
        <f>'Formato 6 d)'!C10</f>
        <v>2687370</v>
      </c>
      <c r="R3" s="18">
        <f>'Formato 6 d)'!D10</f>
        <v>6112079</v>
      </c>
      <c r="S3" s="18">
        <f>'Formato 6 d)'!E10</f>
        <v>3003065.72</v>
      </c>
      <c r="T3" s="18">
        <f>'Formato 6 d)'!F10</f>
        <v>3003065.72</v>
      </c>
      <c r="U3" s="18">
        <f>'Formato 6 d)'!G10</f>
        <v>3109013.28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1193258</v>
      </c>
      <c r="Q13" s="18">
        <f>'Formato 6 d)'!C21</f>
        <v>-1193258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1193258</v>
      </c>
      <c r="Q14" s="18">
        <f>'Formato 6 d)'!C22</f>
        <v>-1193258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4617967</v>
      </c>
      <c r="Q24" s="18">
        <f>'Formato 6 d)'!C33</f>
        <v>1494112</v>
      </c>
      <c r="R24" s="18">
        <f>'Formato 6 d)'!D33</f>
        <v>6112079</v>
      </c>
      <c r="S24" s="18">
        <f>'Formato 6 d)'!E33</f>
        <v>3003065.72</v>
      </c>
      <c r="T24" s="18">
        <f>'Formato 6 d)'!F33</f>
        <v>3003065.72</v>
      </c>
      <c r="U24" s="18">
        <f>'Formato 6 d)'!G33</f>
        <v>3109013.28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5" t="s">
        <v>413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Dolores Hidalgo Cuna de la Independencia Nacional,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414</v>
      </c>
      <c r="B3" s="171"/>
      <c r="C3" s="171"/>
      <c r="D3" s="171"/>
      <c r="E3" s="171"/>
      <c r="F3" s="171"/>
      <c r="G3" s="172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x14ac:dyDescent="0.25">
      <c r="A6" s="182" t="s">
        <v>3288</v>
      </c>
      <c r="B6" s="51">
        <f>ANIO1P</f>
        <v>2023</v>
      </c>
      <c r="C6" s="195" t="str">
        <f>ANIO2P</f>
        <v>2024 (d)</v>
      </c>
      <c r="D6" s="195" t="str">
        <f>ANIO3P</f>
        <v>2025 (d)</v>
      </c>
      <c r="E6" s="195" t="str">
        <f>ANIO4P</f>
        <v>2026 (d)</v>
      </c>
      <c r="F6" s="195" t="str">
        <f>ANIO5P</f>
        <v>2027 (d)</v>
      </c>
      <c r="G6" s="195" t="str">
        <f>ANIO6P</f>
        <v>2028 (d)</v>
      </c>
    </row>
    <row r="7" spans="1:7" ht="48" customHeight="1" x14ac:dyDescent="0.25">
      <c r="A7" s="183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5" t="s">
        <v>451</v>
      </c>
      <c r="B1" s="185"/>
      <c r="C1" s="185"/>
      <c r="D1" s="185"/>
      <c r="E1" s="185"/>
      <c r="F1" s="185"/>
      <c r="G1" s="185"/>
    </row>
    <row r="2" spans="1:7" customFormat="1" ht="14.25" x14ac:dyDescent="0.45">
      <c r="A2" s="167" t="str">
        <f>ENTIDAD</f>
        <v>Municipio de Dolores Hidalgo Cuna de la Independencia Nacional, Gobierno del Estado de Guanajuato</v>
      </c>
      <c r="B2" s="168"/>
      <c r="C2" s="168"/>
      <c r="D2" s="168"/>
      <c r="E2" s="168"/>
      <c r="F2" s="168"/>
      <c r="G2" s="169"/>
    </row>
    <row r="3" spans="1:7" customFormat="1" ht="14.25" x14ac:dyDescent="0.45">
      <c r="A3" s="170" t="s">
        <v>452</v>
      </c>
      <c r="B3" s="171"/>
      <c r="C3" s="171"/>
      <c r="D3" s="171"/>
      <c r="E3" s="171"/>
      <c r="F3" s="171"/>
      <c r="G3" s="172"/>
    </row>
    <row r="4" spans="1:7" customFormat="1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customFormat="1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customFormat="1" x14ac:dyDescent="0.25">
      <c r="A6" s="197" t="s">
        <v>3142</v>
      </c>
      <c r="B6" s="51">
        <f>ANIO1P</f>
        <v>2023</v>
      </c>
      <c r="C6" s="195" t="str">
        <f>ANIO2P</f>
        <v>2024 (d)</v>
      </c>
      <c r="D6" s="195" t="str">
        <f>ANIO3P</f>
        <v>2025 (d)</v>
      </c>
      <c r="E6" s="195" t="str">
        <f>ANIO4P</f>
        <v>2026 (d)</v>
      </c>
      <c r="F6" s="195" t="str">
        <f>ANIO5P</f>
        <v>2027 (d)</v>
      </c>
      <c r="G6" s="195" t="str">
        <f>ANIO6P</f>
        <v>2028 (d)</v>
      </c>
    </row>
    <row r="7" spans="1:7" customFormat="1" ht="48" customHeight="1" x14ac:dyDescent="0.25">
      <c r="A7" s="198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466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Dolores Hidalgo Cuna de la Independencia Nacional,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467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2" t="s">
        <v>3288</v>
      </c>
      <c r="B5" s="200" t="str">
        <f>ANIO5R</f>
        <v>2017 ¹ (c)</v>
      </c>
      <c r="C5" s="200" t="str">
        <f>ANIO4R</f>
        <v>2018 ¹ (c)</v>
      </c>
      <c r="D5" s="200" t="str">
        <f>ANIO3R</f>
        <v>2019 ¹ (c)</v>
      </c>
      <c r="E5" s="200" t="str">
        <f>ANIO2R</f>
        <v>2020 ¹ (c)</v>
      </c>
      <c r="F5" s="200" t="str">
        <f>ANIO1R</f>
        <v>2021 ¹ (c)</v>
      </c>
      <c r="G5" s="51">
        <f>ANIO_INFORME</f>
        <v>2022</v>
      </c>
    </row>
    <row r="6" spans="1:7" ht="32.1" customHeight="1" x14ac:dyDescent="0.25">
      <c r="A6" s="203"/>
      <c r="B6" s="201"/>
      <c r="C6" s="201"/>
      <c r="D6" s="201"/>
      <c r="E6" s="201"/>
      <c r="F6" s="201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9" t="s">
        <v>3292</v>
      </c>
      <c r="B39" s="199"/>
      <c r="C39" s="199"/>
      <c r="D39" s="199"/>
      <c r="E39" s="199"/>
      <c r="F39" s="199"/>
      <c r="G39" s="199"/>
    </row>
    <row r="40" spans="1:7" ht="15" customHeight="1" x14ac:dyDescent="0.25">
      <c r="A40" s="199" t="s">
        <v>3293</v>
      </c>
      <c r="B40" s="199"/>
      <c r="C40" s="199"/>
      <c r="D40" s="199"/>
      <c r="E40" s="199"/>
      <c r="F40" s="199"/>
      <c r="G40" s="19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490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Dolores Hidalgo Cuna de la Independencia Nacional,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491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4" t="s">
        <v>3142</v>
      </c>
      <c r="B5" s="200" t="str">
        <f>ANIO5R</f>
        <v>2017 ¹ (c)</v>
      </c>
      <c r="C5" s="200" t="str">
        <f>ANIO4R</f>
        <v>2018 ¹ (c)</v>
      </c>
      <c r="D5" s="200" t="str">
        <f>ANIO3R</f>
        <v>2019 ¹ (c)</v>
      </c>
      <c r="E5" s="200" t="str">
        <f>ANIO2R</f>
        <v>2020 ¹ (c)</v>
      </c>
      <c r="F5" s="200" t="str">
        <f>ANIO1R</f>
        <v>2021 ¹ (c)</v>
      </c>
      <c r="G5" s="51">
        <f>ANIO_INFORME</f>
        <v>2022</v>
      </c>
    </row>
    <row r="6" spans="1:7" ht="32.1" customHeight="1" x14ac:dyDescent="0.25">
      <c r="A6" s="205"/>
      <c r="B6" s="201"/>
      <c r="C6" s="201"/>
      <c r="D6" s="201"/>
      <c r="E6" s="201"/>
      <c r="F6" s="201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199" t="s">
        <v>3292</v>
      </c>
      <c r="B32" s="199"/>
      <c r="C32" s="199"/>
      <c r="D32" s="199"/>
      <c r="E32" s="199"/>
      <c r="F32" s="199"/>
      <c r="G32" s="199"/>
    </row>
    <row r="33" spans="1:7" x14ac:dyDescent="0.25">
      <c r="A33" s="199" t="s">
        <v>3293</v>
      </c>
      <c r="B33" s="199"/>
      <c r="C33" s="199"/>
      <c r="D33" s="199"/>
      <c r="E33" s="199"/>
      <c r="F33" s="199"/>
      <c r="G33" s="19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9" t="s">
        <v>495</v>
      </c>
      <c r="B1" s="179"/>
      <c r="C1" s="179"/>
      <c r="D1" s="179"/>
      <c r="E1" s="179"/>
      <c r="F1" s="179"/>
      <c r="G1" s="111"/>
    </row>
    <row r="2" spans="1:7" ht="14.25" x14ac:dyDescent="0.45">
      <c r="A2" s="167" t="str">
        <f>ENTE_PUBLICO</f>
        <v>INSTITUTO MUNICIPAL DE VIVIENDA DE DOLORES HIDALGO, C.I.N, Gobierno del Estado de Guanajuato</v>
      </c>
      <c r="B2" s="168"/>
      <c r="C2" s="168"/>
      <c r="D2" s="168"/>
      <c r="E2" s="168"/>
      <c r="F2" s="169"/>
    </row>
    <row r="3" spans="1:7" ht="14.25" x14ac:dyDescent="0.45">
      <c r="A3" s="176" t="s">
        <v>496</v>
      </c>
      <c r="B3" s="177"/>
      <c r="C3" s="177"/>
      <c r="D3" s="177"/>
      <c r="E3" s="177"/>
      <c r="F3" s="17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5" zoomScale="90" zoomScaleNormal="90" workbookViewId="0">
      <selection activeCell="E74" sqref="E7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9" t="s">
        <v>545</v>
      </c>
      <c r="B1" s="179"/>
      <c r="C1" s="179"/>
      <c r="D1" s="179"/>
      <c r="E1" s="179"/>
      <c r="F1" s="179"/>
    </row>
    <row r="2" spans="1:6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9"/>
    </row>
    <row r="3" spans="1:6" x14ac:dyDescent="0.25">
      <c r="A3" s="170" t="s">
        <v>117</v>
      </c>
      <c r="B3" s="171"/>
      <c r="C3" s="171"/>
      <c r="D3" s="171"/>
      <c r="E3" s="171"/>
      <c r="F3" s="172"/>
    </row>
    <row r="4" spans="1:6" ht="14.25" x14ac:dyDescent="0.45">
      <c r="A4" s="173" t="str">
        <f>PERIODO_INFORME</f>
        <v>Al 31 de diciembre de 2021 y al 30 de septiembre de 2022 (b)</v>
      </c>
      <c r="B4" s="174"/>
      <c r="C4" s="174"/>
      <c r="D4" s="174"/>
      <c r="E4" s="174"/>
      <c r="F4" s="175"/>
    </row>
    <row r="5" spans="1:6" ht="14.25" x14ac:dyDescent="0.45">
      <c r="A5" s="176" t="s">
        <v>118</v>
      </c>
      <c r="B5" s="177"/>
      <c r="C5" s="177"/>
      <c r="D5" s="177"/>
      <c r="E5" s="177"/>
      <c r="F5" s="178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15577868.42</v>
      </c>
      <c r="C9" s="60">
        <f>SUM(C10:C16)</f>
        <v>4972997.13</v>
      </c>
      <c r="D9" s="100" t="s">
        <v>54</v>
      </c>
      <c r="E9" s="60">
        <f>SUM(E10:E18)</f>
        <v>830142.06</v>
      </c>
      <c r="F9" s="60">
        <f>SUM(F10:F18)</f>
        <v>755457.5</v>
      </c>
    </row>
    <row r="10" spans="1:6" ht="14.25" customHeight="1" x14ac:dyDescent="0.25">
      <c r="A10" s="96" t="s">
        <v>4</v>
      </c>
      <c r="B10" s="150">
        <v>368345.29</v>
      </c>
      <c r="C10" s="150">
        <v>368345.29</v>
      </c>
      <c r="D10" s="101" t="s">
        <v>55</v>
      </c>
      <c r="E10" s="150">
        <v>9096.9500000000007</v>
      </c>
      <c r="F10" s="150">
        <v>20619.46</v>
      </c>
    </row>
    <row r="11" spans="1:6" x14ac:dyDescent="0.25">
      <c r="A11" s="96" t="s">
        <v>5</v>
      </c>
      <c r="B11" s="151"/>
      <c r="C11" s="151"/>
      <c r="D11" s="101" t="s">
        <v>56</v>
      </c>
      <c r="E11" s="150">
        <v>176317.18</v>
      </c>
      <c r="F11" s="150">
        <v>191748.8</v>
      </c>
    </row>
    <row r="12" spans="1:6" x14ac:dyDescent="0.25">
      <c r="A12" s="96" t="s">
        <v>6</v>
      </c>
      <c r="B12" s="150">
        <v>-833714.23</v>
      </c>
      <c r="C12" s="150">
        <v>124726.81</v>
      </c>
      <c r="D12" s="101" t="s">
        <v>57</v>
      </c>
      <c r="E12" s="150">
        <v>192400.51</v>
      </c>
      <c r="F12" s="150">
        <v>192400.51</v>
      </c>
    </row>
    <row r="13" spans="1:6" ht="14.25" customHeight="1" x14ac:dyDescent="0.25">
      <c r="A13" s="96" t="s">
        <v>7</v>
      </c>
      <c r="B13" s="150">
        <v>16043237.359999999</v>
      </c>
      <c r="C13" s="150">
        <v>4479925.03</v>
      </c>
      <c r="D13" s="101" t="s">
        <v>58</v>
      </c>
      <c r="E13" s="151"/>
      <c r="F13" s="151"/>
    </row>
    <row r="14" spans="1:6" x14ac:dyDescent="0.25">
      <c r="A14" s="96" t="s">
        <v>8</v>
      </c>
      <c r="B14" s="151"/>
      <c r="C14" s="151"/>
      <c r="D14" s="101" t="s">
        <v>59</v>
      </c>
      <c r="E14" s="151"/>
      <c r="F14" s="151"/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0">
        <v>222588.22</v>
      </c>
      <c r="F16" s="150">
        <v>120949.53</v>
      </c>
    </row>
    <row r="17" spans="1:6" x14ac:dyDescent="0.25">
      <c r="A17" s="95" t="s">
        <v>11</v>
      </c>
      <c r="B17" s="60">
        <f>SUM(B18:B24)</f>
        <v>4202707.3999999985</v>
      </c>
      <c r="C17" s="60">
        <f>SUM(C18:C24)</f>
        <v>19914121.829999998</v>
      </c>
      <c r="D17" s="101" t="s">
        <v>62</v>
      </c>
      <c r="E17" s="151"/>
      <c r="F17" s="151"/>
    </row>
    <row r="18" spans="1:6" ht="14.25" customHeight="1" x14ac:dyDescent="0.25">
      <c r="A18" s="97" t="s">
        <v>12</v>
      </c>
      <c r="B18" s="151"/>
      <c r="C18" s="151"/>
      <c r="D18" s="101" t="s">
        <v>63</v>
      </c>
      <c r="E18" s="150">
        <v>229739.2</v>
      </c>
      <c r="F18" s="150">
        <v>229739.2</v>
      </c>
    </row>
    <row r="19" spans="1:6" ht="14.25" customHeight="1" x14ac:dyDescent="0.25">
      <c r="A19" s="97" t="s">
        <v>13</v>
      </c>
      <c r="B19" s="150">
        <v>13130554.82</v>
      </c>
      <c r="C19" s="150">
        <v>14595436.57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0">
        <v>44996.29</v>
      </c>
      <c r="C20" s="150">
        <v>-27.13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150">
        <v>0</v>
      </c>
      <c r="C21" s="15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51"/>
      <c r="C22" s="151"/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0">
        <v>-8972843.7100000009</v>
      </c>
      <c r="C24" s="150">
        <v>5318712.3899999997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527730.35</v>
      </c>
      <c r="C25" s="60">
        <f>SUM(C26:C30)</f>
        <v>527730.35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51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0">
        <v>0</v>
      </c>
      <c r="C28" s="15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50">
        <v>527730.35</v>
      </c>
      <c r="C29" s="150">
        <v>527730.35</v>
      </c>
      <c r="D29" s="101" t="s">
        <v>74</v>
      </c>
      <c r="E29" s="60">
        <v>0</v>
      </c>
      <c r="F29" s="60">
        <v>0</v>
      </c>
    </row>
    <row r="30" spans="1:6" ht="14.25" customHeight="1" x14ac:dyDescent="0.25">
      <c r="A30" s="97" t="s">
        <v>24</v>
      </c>
      <c r="B30" s="151"/>
      <c r="C30" s="151"/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14657.62</v>
      </c>
      <c r="C31" s="60">
        <f>SUM(C32:C36)</f>
        <v>14657.62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0">
        <v>14657.62</v>
      </c>
      <c r="C32" s="150">
        <v>14657.62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151"/>
      <c r="C33" s="151"/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151"/>
      <c r="C34" s="151"/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151"/>
      <c r="C35" s="151"/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151"/>
      <c r="C36" s="151"/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v>0</v>
      </c>
      <c r="C38" s="60"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v>0</v>
      </c>
      <c r="C41" s="60"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20322963.790000003</v>
      </c>
      <c r="C47" s="61">
        <f>C9+C17+C25+C31+C38+C41</f>
        <v>25429506.93</v>
      </c>
      <c r="D47" s="99" t="s">
        <v>91</v>
      </c>
      <c r="E47" s="61">
        <f>E9+E19+E23+E26+E27+E31+E38+E42</f>
        <v>830142.06</v>
      </c>
      <c r="F47" s="61">
        <f>F9+F19+F23+F26+F27+F31+F38+F42</f>
        <v>755457.5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150">
        <v>0</v>
      </c>
      <c r="D50" s="100" t="s">
        <v>93</v>
      </c>
      <c r="E50" s="150">
        <v>0</v>
      </c>
      <c r="F50" s="150">
        <v>0</v>
      </c>
    </row>
    <row r="51" spans="1:6" x14ac:dyDescent="0.25">
      <c r="A51" s="95" t="s">
        <v>42</v>
      </c>
      <c r="B51" s="150">
        <v>0</v>
      </c>
      <c r="C51" s="150">
        <v>0</v>
      </c>
      <c r="D51" s="100" t="s">
        <v>94</v>
      </c>
      <c r="E51" s="150">
        <v>0</v>
      </c>
      <c r="F51" s="150">
        <v>0</v>
      </c>
    </row>
    <row r="52" spans="1:6" x14ac:dyDescent="0.25">
      <c r="A52" s="95" t="s">
        <v>43</v>
      </c>
      <c r="B52" s="150">
        <v>98232547.609999999</v>
      </c>
      <c r="C52" s="150">
        <v>94749136.040000007</v>
      </c>
      <c r="D52" s="100" t="s">
        <v>95</v>
      </c>
      <c r="E52" s="150">
        <v>0</v>
      </c>
      <c r="F52" s="150">
        <v>0</v>
      </c>
    </row>
    <row r="53" spans="1:6" x14ac:dyDescent="0.25">
      <c r="A53" s="95" t="s">
        <v>44</v>
      </c>
      <c r="B53" s="150">
        <v>1988051.07</v>
      </c>
      <c r="C53" s="150">
        <v>1977065.63</v>
      </c>
      <c r="D53" s="100" t="s">
        <v>96</v>
      </c>
      <c r="E53" s="150">
        <v>2699760.54</v>
      </c>
      <c r="F53" s="150">
        <v>18688198.379999999</v>
      </c>
    </row>
    <row r="54" spans="1:6" x14ac:dyDescent="0.25">
      <c r="A54" s="95" t="s">
        <v>45</v>
      </c>
      <c r="B54" s="150">
        <v>280303.8</v>
      </c>
      <c r="C54" s="150">
        <v>280303.8</v>
      </c>
      <c r="D54" s="100" t="s">
        <v>97</v>
      </c>
      <c r="E54" s="150">
        <v>0</v>
      </c>
      <c r="F54" s="150">
        <v>0</v>
      </c>
    </row>
    <row r="55" spans="1:6" x14ac:dyDescent="0.25">
      <c r="A55" s="95" t="s">
        <v>46</v>
      </c>
      <c r="B55" s="150">
        <v>-600012.25</v>
      </c>
      <c r="C55" s="150">
        <v>-600012.25</v>
      </c>
      <c r="D55" s="37" t="s">
        <v>98</v>
      </c>
      <c r="E55" s="150">
        <v>0</v>
      </c>
      <c r="F55" s="150">
        <v>0</v>
      </c>
    </row>
    <row r="56" spans="1:6" x14ac:dyDescent="0.25">
      <c r="A56" s="95" t="s">
        <v>47</v>
      </c>
      <c r="B56" s="150">
        <v>0</v>
      </c>
      <c r="C56" s="150">
        <v>0</v>
      </c>
      <c r="D56" s="54"/>
      <c r="E56" s="54"/>
      <c r="F56" s="54"/>
    </row>
    <row r="57" spans="1:6" x14ac:dyDescent="0.25">
      <c r="A57" s="95" t="s">
        <v>48</v>
      </c>
      <c r="B57" s="150">
        <v>0</v>
      </c>
      <c r="C57" s="150">
        <v>0</v>
      </c>
      <c r="D57" s="99" t="s">
        <v>99</v>
      </c>
      <c r="E57" s="61">
        <f>SUM(E50:E55)</f>
        <v>2699760.54</v>
      </c>
      <c r="F57" s="61">
        <f>SUM(F50:F55)</f>
        <v>18688198.379999999</v>
      </c>
    </row>
    <row r="58" spans="1:6" x14ac:dyDescent="0.25">
      <c r="A58" s="95" t="s">
        <v>49</v>
      </c>
      <c r="B58" s="150">
        <v>0</v>
      </c>
      <c r="C58" s="15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3529902.6</v>
      </c>
      <c r="F59" s="61">
        <f>F47+F57</f>
        <v>19443655.879999999</v>
      </c>
    </row>
    <row r="60" spans="1:6" x14ac:dyDescent="0.25">
      <c r="A60" s="55" t="s">
        <v>50</v>
      </c>
      <c r="B60" s="61">
        <f>SUM(B50:B58)</f>
        <v>99900890.229999989</v>
      </c>
      <c r="C60" s="61">
        <f>SUM(C50:C58)</f>
        <v>96406493.219999999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120223854.02</v>
      </c>
      <c r="C62" s="61">
        <f>SUM(C47+C60)</f>
        <v>121836000.15000001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116693951.42</v>
      </c>
      <c r="F68" s="77">
        <f>SUM(F69:F73)</f>
        <v>102392344.27</v>
      </c>
    </row>
    <row r="69" spans="1:6" x14ac:dyDescent="0.25">
      <c r="A69" s="12"/>
      <c r="B69" s="54"/>
      <c r="C69" s="54"/>
      <c r="D69" s="103" t="s">
        <v>107</v>
      </c>
      <c r="E69" s="150">
        <v>14301607.15</v>
      </c>
      <c r="F69" s="150">
        <v>1699914.47</v>
      </c>
    </row>
    <row r="70" spans="1:6" x14ac:dyDescent="0.25">
      <c r="A70" s="12"/>
      <c r="B70" s="54"/>
      <c r="C70" s="54"/>
      <c r="D70" s="103" t="s">
        <v>108</v>
      </c>
      <c r="E70" s="150">
        <v>102392344.27</v>
      </c>
      <c r="F70" s="150">
        <v>100692429.8</v>
      </c>
    </row>
    <row r="71" spans="1:6" x14ac:dyDescent="0.25">
      <c r="A71" s="12"/>
      <c r="B71" s="54"/>
      <c r="C71" s="54"/>
      <c r="D71" s="103" t="s">
        <v>109</v>
      </c>
      <c r="E71" s="150">
        <v>0</v>
      </c>
      <c r="F71" s="150">
        <v>0</v>
      </c>
    </row>
    <row r="72" spans="1:6" x14ac:dyDescent="0.25">
      <c r="A72" s="12"/>
      <c r="B72" s="54"/>
      <c r="C72" s="54"/>
      <c r="D72" s="103" t="s">
        <v>110</v>
      </c>
      <c r="E72" s="150">
        <v>0</v>
      </c>
      <c r="F72" s="150">
        <v>0</v>
      </c>
    </row>
    <row r="73" spans="1:6" x14ac:dyDescent="0.25">
      <c r="A73" s="12"/>
      <c r="B73" s="54"/>
      <c r="C73" s="54"/>
      <c r="D73" s="103" t="s">
        <v>111</v>
      </c>
      <c r="E73" s="150">
        <v>0</v>
      </c>
      <c r="F73" s="150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116693951.42</v>
      </c>
      <c r="F79" s="61">
        <f>F63+F68+F75</f>
        <v>102392344.27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120223854.02</v>
      </c>
      <c r="F81" s="61">
        <f>F59+F79</f>
        <v>121836000.14999999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15577868.42</v>
      </c>
      <c r="Q4" s="18">
        <f>'Formato 1'!C9</f>
        <v>4972997.13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368345.29</v>
      </c>
      <c r="Q5" s="18">
        <f>'Formato 1'!C10</f>
        <v>368345.29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-833714.23</v>
      </c>
      <c r="Q7" s="18">
        <f>'Formato 1'!C12</f>
        <v>124726.81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16043237.359999999</v>
      </c>
      <c r="Q8" s="18">
        <f>'Formato 1'!C13</f>
        <v>4479925.03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4202707.3999999985</v>
      </c>
      <c r="Q12" s="18">
        <f>'Formato 1'!C17</f>
        <v>19914121.829999998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13130554.82</v>
      </c>
      <c r="Q14" s="18">
        <f>'Formato 1'!C19</f>
        <v>14595436.57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44996.29</v>
      </c>
      <c r="Q15" s="18">
        <f>'Formato 1'!C20</f>
        <v>-27.13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-8972843.7100000009</v>
      </c>
      <c r="Q19" s="18">
        <f>'Formato 1'!C24</f>
        <v>5318712.3899999997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527730.35</v>
      </c>
      <c r="Q20" s="18">
        <f>'Formato 1'!C25</f>
        <v>527730.35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527730.35</v>
      </c>
      <c r="Q24" s="18">
        <f>'Formato 1'!C29</f>
        <v>527730.35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14657.62</v>
      </c>
      <c r="Q26" s="18">
        <f>'Formato 1'!C31</f>
        <v>14657.62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14657.62</v>
      </c>
      <c r="Q27" s="18">
        <f>'Formato 1'!C32</f>
        <v>14657.62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20322963.790000003</v>
      </c>
      <c r="Q42" s="18">
        <f>'Formato 1'!C47</f>
        <v>25429506.93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98232547.609999999</v>
      </c>
      <c r="Q46">
        <f>'Formato 1'!C52</f>
        <v>94749136.040000007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1988051.07</v>
      </c>
      <c r="Q47">
        <f>'Formato 1'!C53</f>
        <v>1977065.63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280303.8</v>
      </c>
      <c r="Q48">
        <f>'Formato 1'!C54</f>
        <v>280303.8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-600012.25</v>
      </c>
      <c r="Q49">
        <f>'Formato 1'!C55</f>
        <v>-600012.25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99900890.229999989</v>
      </c>
      <c r="Q53">
        <f>'Formato 1'!C60</f>
        <v>96406493.219999999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120223854.02</v>
      </c>
      <c r="Q54">
        <f>'Formato 1'!C62</f>
        <v>121836000.15000001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830142.06</v>
      </c>
      <c r="Q57">
        <f>'Formato 1'!F9</f>
        <v>755457.5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9096.9500000000007</v>
      </c>
      <c r="Q58">
        <f>'Formato 1'!F10</f>
        <v>20619.46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176317.18</v>
      </c>
      <c r="Q59">
        <f>'Formato 1'!F11</f>
        <v>191748.8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192400.51</v>
      </c>
      <c r="Q60">
        <f>'Formato 1'!F12</f>
        <v>192400.51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222588.22</v>
      </c>
      <c r="Q64">
        <f>'Formato 1'!F16</f>
        <v>120949.53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229739.2</v>
      </c>
      <c r="Q66">
        <f>'Formato 1'!F18</f>
        <v>229739.2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830142.06</v>
      </c>
      <c r="Q95">
        <f>'Formato 1'!F47</f>
        <v>755457.5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2699760.54</v>
      </c>
      <c r="Q100">
        <f>'Formato 1'!F53</f>
        <v>18688198.379999999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2699760.54</v>
      </c>
      <c r="Q103">
        <f>'Formato 1'!F57</f>
        <v>18688198.379999999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3529902.6</v>
      </c>
      <c r="Q104">
        <f>'Formato 1'!F59</f>
        <v>19443655.879999999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116693951.42</v>
      </c>
      <c r="Q110">
        <f>'Formato 1'!F68</f>
        <v>102392344.27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14301607.15</v>
      </c>
      <c r="Q111">
        <f>'Formato 1'!F69</f>
        <v>1699914.47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102392344.27</v>
      </c>
      <c r="Q112">
        <f>'Formato 1'!F70</f>
        <v>100692429.8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116693951.42</v>
      </c>
      <c r="Q119">
        <f>'Formato 1'!F79</f>
        <v>102392344.27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120223854.02</v>
      </c>
      <c r="Q120">
        <f>'Formato 1'!F81</f>
        <v>121836000.14999999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22" zoomScale="90" zoomScaleNormal="90" workbookViewId="0">
      <selection activeCell="G40" sqref="G4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1" t="s">
        <v>544</v>
      </c>
      <c r="B1" s="181"/>
      <c r="C1" s="181"/>
      <c r="D1" s="181"/>
      <c r="E1" s="181"/>
      <c r="F1" s="181"/>
      <c r="G1" s="181"/>
      <c r="H1" s="181"/>
    </row>
    <row r="2" spans="1:9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8"/>
      <c r="H2" s="169"/>
    </row>
    <row r="3" spans="1:9" x14ac:dyDescent="0.25">
      <c r="A3" s="170" t="s">
        <v>120</v>
      </c>
      <c r="B3" s="171"/>
      <c r="C3" s="171"/>
      <c r="D3" s="171"/>
      <c r="E3" s="171"/>
      <c r="F3" s="171"/>
      <c r="G3" s="171"/>
      <c r="H3" s="172"/>
    </row>
    <row r="4" spans="1:9" ht="14.25" x14ac:dyDescent="0.45">
      <c r="A4" s="173" t="str">
        <f>PERIODO_INFORME</f>
        <v>Al 31 de diciembre de 2021 y al 30 de septiembre de 2022 (b)</v>
      </c>
      <c r="B4" s="174"/>
      <c r="C4" s="174"/>
      <c r="D4" s="174"/>
      <c r="E4" s="174"/>
      <c r="F4" s="174"/>
      <c r="G4" s="174"/>
      <c r="H4" s="175"/>
    </row>
    <row r="5" spans="1:9" ht="14.25" x14ac:dyDescent="0.45">
      <c r="A5" s="176" t="s">
        <v>118</v>
      </c>
      <c r="B5" s="177"/>
      <c r="C5" s="177"/>
      <c r="D5" s="177"/>
      <c r="E5" s="177"/>
      <c r="F5" s="177"/>
      <c r="G5" s="177"/>
      <c r="H5" s="178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149"/>
      <c r="C10" s="149"/>
      <c r="D10" s="149">
        <v>0</v>
      </c>
      <c r="E10" s="149"/>
      <c r="F10" s="149">
        <v>0</v>
      </c>
      <c r="G10" s="149"/>
      <c r="H10" s="149"/>
    </row>
    <row r="11" spans="1:9" x14ac:dyDescent="0.25">
      <c r="A11" s="108" t="s">
        <v>130</v>
      </c>
      <c r="B11" s="149"/>
      <c r="C11" s="149"/>
      <c r="D11" s="149"/>
      <c r="E11" s="149"/>
      <c r="F11" s="149">
        <f t="shared" ref="F11:F12" si="2">B11+C11-D11+E11</f>
        <v>0</v>
      </c>
      <c r="G11" s="149"/>
      <c r="H11" s="149"/>
    </row>
    <row r="12" spans="1:9" x14ac:dyDescent="0.25">
      <c r="A12" s="108" t="s">
        <v>131</v>
      </c>
      <c r="B12" s="149"/>
      <c r="C12" s="149"/>
      <c r="D12" s="149"/>
      <c r="E12" s="149"/>
      <c r="F12" s="149">
        <f t="shared" si="2"/>
        <v>0</v>
      </c>
      <c r="G12" s="149"/>
      <c r="H12" s="149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3">SUM(C14:C16)</f>
        <v>0</v>
      </c>
      <c r="D13" s="60">
        <f t="shared" si="3"/>
        <v>0</v>
      </c>
      <c r="E13" s="60">
        <f t="shared" si="3"/>
        <v>0</v>
      </c>
      <c r="F13" s="60">
        <f t="shared" si="3"/>
        <v>0</v>
      </c>
      <c r="G13" s="60">
        <f t="shared" si="3"/>
        <v>0</v>
      </c>
      <c r="H13" s="60">
        <f t="shared" si="3"/>
        <v>0</v>
      </c>
    </row>
    <row r="14" spans="1:9" x14ac:dyDescent="0.25">
      <c r="A14" s="108" t="s">
        <v>133</v>
      </c>
      <c r="B14" s="149">
        <v>0</v>
      </c>
      <c r="C14" s="149">
        <v>0</v>
      </c>
      <c r="D14" s="149"/>
      <c r="E14" s="149"/>
      <c r="F14" s="149">
        <f t="shared" ref="F14:F16" si="4">B14+C14-D14+E14</f>
        <v>0</v>
      </c>
      <c r="G14" s="149"/>
      <c r="H14" s="149"/>
    </row>
    <row r="15" spans="1:9" x14ac:dyDescent="0.25">
      <c r="A15" s="108" t="s">
        <v>134</v>
      </c>
      <c r="B15" s="149">
        <v>0</v>
      </c>
      <c r="C15" s="149">
        <v>0</v>
      </c>
      <c r="D15" s="149"/>
      <c r="E15" s="149"/>
      <c r="F15" s="149">
        <f t="shared" si="4"/>
        <v>0</v>
      </c>
      <c r="G15" s="149"/>
      <c r="H15" s="149"/>
    </row>
    <row r="16" spans="1:9" x14ac:dyDescent="0.25">
      <c r="A16" s="108" t="s">
        <v>135</v>
      </c>
      <c r="B16" s="149">
        <v>0</v>
      </c>
      <c r="C16" s="149">
        <v>0</v>
      </c>
      <c r="D16" s="149"/>
      <c r="E16" s="149"/>
      <c r="F16" s="149">
        <f t="shared" si="4"/>
        <v>0</v>
      </c>
      <c r="G16" s="149"/>
      <c r="H16" s="149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0</v>
      </c>
      <c r="C20" s="61">
        <f t="shared" ref="C20:H20" si="5">C8+C18</f>
        <v>0</v>
      </c>
      <c r="D20" s="61">
        <f t="shared" si="5"/>
        <v>0</v>
      </c>
      <c r="E20" s="61">
        <f t="shared" si="5"/>
        <v>0</v>
      </c>
      <c r="F20" s="61">
        <v>0</v>
      </c>
      <c r="G20" s="61">
        <f t="shared" si="5"/>
        <v>0</v>
      </c>
      <c r="H20" s="61">
        <f t="shared" si="5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80" t="s">
        <v>3300</v>
      </c>
      <c r="B33" s="180"/>
      <c r="C33" s="180"/>
      <c r="D33" s="180"/>
      <c r="E33" s="180"/>
      <c r="F33" s="180"/>
      <c r="G33" s="180"/>
      <c r="H33" s="180"/>
    </row>
    <row r="34" spans="1:8" ht="12" customHeight="1" x14ac:dyDescent="0.25">
      <c r="A34" s="180"/>
      <c r="B34" s="180"/>
      <c r="C34" s="180"/>
      <c r="D34" s="180"/>
      <c r="E34" s="180"/>
      <c r="F34" s="180"/>
      <c r="G34" s="180"/>
      <c r="H34" s="180"/>
    </row>
    <row r="35" spans="1:8" ht="12" customHeight="1" x14ac:dyDescent="0.25">
      <c r="A35" s="180"/>
      <c r="B35" s="180"/>
      <c r="C35" s="180"/>
      <c r="D35" s="180"/>
      <c r="E35" s="180"/>
      <c r="F35" s="180"/>
      <c r="G35" s="180"/>
      <c r="H35" s="180"/>
    </row>
    <row r="36" spans="1:8" ht="12" customHeight="1" x14ac:dyDescent="0.25">
      <c r="A36" s="180"/>
      <c r="B36" s="180"/>
      <c r="C36" s="180"/>
      <c r="D36" s="180"/>
      <c r="E36" s="180"/>
      <c r="F36" s="180"/>
      <c r="G36" s="180"/>
      <c r="H36" s="180"/>
    </row>
    <row r="37" spans="1:8" ht="12" customHeight="1" x14ac:dyDescent="0.25">
      <c r="A37" s="180"/>
      <c r="B37" s="180"/>
      <c r="C37" s="180"/>
      <c r="D37" s="180"/>
      <c r="E37" s="180"/>
      <c r="F37" s="180"/>
      <c r="G37" s="180"/>
      <c r="H37" s="18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K15" sqref="K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9" t="s">
        <v>543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11"/>
    </row>
    <row r="2" spans="1:12" ht="14.25" x14ac:dyDescent="0.45">
      <c r="A2" s="167" t="str">
        <f>ENTE_PUBLICO_A</f>
        <v>INSTITUTO MUNICIPAL DE VIVIENDA DE DOLORES HIDALGO, C.I.N, Gobierno del Estado de Guanajuato (a)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2" x14ac:dyDescent="0.25">
      <c r="A3" s="170" t="s">
        <v>146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2" ht="14.25" x14ac:dyDescent="0.45">
      <c r="A4" s="173" t="str">
        <f>TRIMESTRE</f>
        <v>Del 1 de enero al 30 de septiembre de 2022 (b)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2" ht="14.25" x14ac:dyDescent="0.45">
      <c r="A5" s="170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2022 (k)</v>
      </c>
      <c r="J6" s="131" t="str">
        <f>MONTO2</f>
        <v>Monto pagado de la inversión actualizado al 30 de septiembre de 2022 (l)</v>
      </c>
      <c r="K6" s="131" t="str">
        <f>SALDO_PENDIENTE</f>
        <v>Saldo pendiente por pagar de la inversión al 30 de septiembre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eulugc</cp:lastModifiedBy>
  <cp:lastPrinted>2017-02-04T00:56:20Z</cp:lastPrinted>
  <dcterms:created xsi:type="dcterms:W3CDTF">2017-01-19T17:59:06Z</dcterms:created>
  <dcterms:modified xsi:type="dcterms:W3CDTF">2022-10-25T15:26:19Z</dcterms:modified>
</cp:coreProperties>
</file>