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SEG entrega Cierres trimestrales\2024\4to Trim 2024\PT Digitales\"/>
    </mc:Choice>
  </mc:AlternateContent>
  <bookViews>
    <workbookView xWindow="-120" yWindow="-120" windowWidth="20730" windowHeight="11040" tabRatio="866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7" l="1"/>
  <c r="C93" i="7"/>
  <c r="C75" i="7"/>
  <c r="C58" i="7"/>
  <c r="B10" i="7"/>
  <c r="C10" i="7"/>
  <c r="C61" i="9"/>
  <c r="B44" i="9"/>
  <c r="B43" i="9"/>
  <c r="G10" i="9"/>
  <c r="F10" i="9"/>
  <c r="E10" i="9"/>
  <c r="D10" i="9"/>
  <c r="C10" i="9"/>
  <c r="F9" i="10"/>
  <c r="E9" i="10"/>
  <c r="D9" i="10"/>
  <c r="C9" i="10"/>
  <c r="G48" i="6"/>
  <c r="F45" i="6"/>
  <c r="E45" i="6"/>
  <c r="D45" i="6"/>
  <c r="C45" i="6"/>
  <c r="C41" i="6"/>
  <c r="B28" i="6"/>
  <c r="B16" i="6"/>
  <c r="F16" i="6"/>
  <c r="E16" i="6"/>
  <c r="D16" i="6"/>
  <c r="C16" i="6"/>
  <c r="D13" i="5"/>
  <c r="C13" i="5"/>
  <c r="C8" i="5"/>
  <c r="C44" i="9" l="1"/>
  <c r="C19" i="9"/>
  <c r="B9" i="8"/>
  <c r="F85" i="7"/>
  <c r="E85" i="7"/>
  <c r="D85" i="7"/>
  <c r="C85" i="7"/>
  <c r="C71" i="7"/>
  <c r="C62" i="7"/>
  <c r="C18" i="7"/>
  <c r="D28" i="6"/>
  <c r="D17" i="5"/>
  <c r="C17" i="5"/>
  <c r="E9" i="2"/>
  <c r="B60" i="2"/>
  <c r="B25" i="2"/>
  <c r="B9" i="2"/>
  <c r="G10" i="10"/>
  <c r="G9" i="10" s="1"/>
  <c r="C58" i="8"/>
  <c r="D58" i="8"/>
  <c r="E58" i="8"/>
  <c r="F58" i="8"/>
  <c r="G58" i="8"/>
  <c r="B58" i="8"/>
  <c r="G9" i="8"/>
  <c r="F9" i="8"/>
  <c r="E9" i="8"/>
  <c r="D9" i="8"/>
  <c r="C9" i="8"/>
  <c r="C38" i="7"/>
  <c r="E10" i="7"/>
  <c r="D10" i="7"/>
  <c r="E28" i="6"/>
  <c r="G9" i="3"/>
  <c r="E19" i="2"/>
  <c r="B17" i="2"/>
  <c r="B28" i="7" l="1"/>
  <c r="D19" i="16" l="1"/>
  <c r="E19" i="16" s="1"/>
  <c r="F19" i="16" s="1"/>
  <c r="G19" i="16" s="1"/>
  <c r="D18" i="16"/>
  <c r="E18" i="16" s="1"/>
  <c r="F18" i="16" s="1"/>
  <c r="G18" i="16" s="1"/>
  <c r="D17" i="16"/>
  <c r="E17" i="16" s="1"/>
  <c r="F17" i="16" s="1"/>
  <c r="G17" i="16" s="1"/>
  <c r="D16" i="16"/>
  <c r="E16" i="16" s="1"/>
  <c r="F16" i="16" s="1"/>
  <c r="G16" i="16" s="1"/>
  <c r="D15" i="16"/>
  <c r="E15" i="16" s="1"/>
  <c r="F15" i="16" s="1"/>
  <c r="G15" i="16" s="1"/>
  <c r="D14" i="16"/>
  <c r="E14" i="16" s="1"/>
  <c r="F14" i="16" s="1"/>
  <c r="G14" i="16" s="1"/>
  <c r="D13" i="16"/>
  <c r="E13" i="16" s="1"/>
  <c r="F13" i="16" s="1"/>
  <c r="G13" i="16" s="1"/>
  <c r="D12" i="16"/>
  <c r="E12" i="16" s="1"/>
  <c r="F12" i="16" s="1"/>
  <c r="G12" i="16" s="1"/>
  <c r="D11" i="16"/>
  <c r="E11" i="16" s="1"/>
  <c r="F11" i="16" s="1"/>
  <c r="G11" i="16" s="1"/>
  <c r="D10" i="16"/>
  <c r="E10" i="16" s="1"/>
  <c r="F10" i="16" s="1"/>
  <c r="G10" i="16" s="1"/>
  <c r="D9" i="16"/>
  <c r="E9" i="16" s="1"/>
  <c r="F9" i="16" s="1"/>
  <c r="G9" i="16" s="1"/>
  <c r="D8" i="16"/>
  <c r="E8" i="16" s="1"/>
  <c r="F8" i="16" s="1"/>
  <c r="G8" i="16" s="1"/>
  <c r="B7" i="16"/>
  <c r="D103" i="7" l="1"/>
  <c r="B45" i="6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F29" i="19" s="1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A2" i="16"/>
  <c r="B31" i="16" l="1"/>
  <c r="C30" i="20"/>
  <c r="D30" i="20"/>
  <c r="B29" i="19"/>
  <c r="D29" i="19"/>
  <c r="E28" i="22"/>
  <c r="G28" i="22"/>
  <c r="C29" i="19"/>
  <c r="E29" i="19"/>
  <c r="G29" i="19"/>
  <c r="B30" i="20"/>
  <c r="F30" i="20"/>
  <c r="E30" i="20"/>
  <c r="C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B12" i="10" l="1"/>
  <c r="B9" i="10" s="1"/>
  <c r="C71" i="9"/>
  <c r="D71" i="9"/>
  <c r="E71" i="9"/>
  <c r="F71" i="9"/>
  <c r="G71" i="9"/>
  <c r="D61" i="9"/>
  <c r="E61" i="9"/>
  <c r="F61" i="9"/>
  <c r="G61" i="9"/>
  <c r="C53" i="9"/>
  <c r="D53" i="9"/>
  <c r="E53" i="9"/>
  <c r="F53" i="9"/>
  <c r="G53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D19" i="9"/>
  <c r="E19" i="9"/>
  <c r="F19" i="9"/>
  <c r="G19" i="9"/>
  <c r="B71" i="9"/>
  <c r="B61" i="9"/>
  <c r="B53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8" i="3" s="1"/>
  <c r="F13" i="3"/>
  <c r="F9" i="3"/>
  <c r="E13" i="3"/>
  <c r="E9" i="3"/>
  <c r="D13" i="3"/>
  <c r="D9" i="3"/>
  <c r="D8" i="3"/>
  <c r="D20" i="3" s="1"/>
  <c r="C13" i="3"/>
  <c r="B22" i="3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75" i="7"/>
  <c r="D71" i="7"/>
  <c r="D62" i="7"/>
  <c r="D58" i="7"/>
  <c r="D48" i="7"/>
  <c r="D38" i="7"/>
  <c r="D28" i="7"/>
  <c r="D18" i="7"/>
  <c r="C150" i="7"/>
  <c r="C146" i="7"/>
  <c r="C133" i="7"/>
  <c r="C123" i="7"/>
  <c r="C113" i="7"/>
  <c r="C103" i="7"/>
  <c r="C48" i="7"/>
  <c r="C2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18" i="7"/>
  <c r="B9" i="7" s="1"/>
  <c r="G74" i="6"/>
  <c r="G73" i="6"/>
  <c r="G68" i="6"/>
  <c r="G67" i="6" s="1"/>
  <c r="G61" i="6"/>
  <c r="G62" i="6"/>
  <c r="G63" i="6"/>
  <c r="G60" i="6"/>
  <c r="G56" i="6"/>
  <c r="G57" i="6"/>
  <c r="G58" i="6"/>
  <c r="G55" i="6"/>
  <c r="G53" i="6"/>
  <c r="G47" i="6"/>
  <c r="G49" i="6"/>
  <c r="G45" i="6" s="1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37" i="6"/>
  <c r="F35" i="6"/>
  <c r="F28" i="6"/>
  <c r="E75" i="6"/>
  <c r="E67" i="6"/>
  <c r="E59" i="6"/>
  <c r="E54" i="6"/>
  <c r="E37" i="6"/>
  <c r="E35" i="6"/>
  <c r="D75" i="6"/>
  <c r="D67" i="6"/>
  <c r="D59" i="6"/>
  <c r="D54" i="6"/>
  <c r="D37" i="6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37" i="6"/>
  <c r="C35" i="6"/>
  <c r="C28" i="6"/>
  <c r="B75" i="6"/>
  <c r="B67" i="6"/>
  <c r="B59" i="6"/>
  <c r="B54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B13" i="5"/>
  <c r="B13" i="3"/>
  <c r="C9" i="3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9" i="2"/>
  <c r="C60" i="2"/>
  <c r="C41" i="2"/>
  <c r="B41" i="2"/>
  <c r="C38" i="2"/>
  <c r="G16" i="6" l="1"/>
  <c r="G59" i="6"/>
  <c r="F41" i="6"/>
  <c r="F8" i="3"/>
  <c r="F20" i="3" s="1"/>
  <c r="C9" i="7"/>
  <c r="C8" i="3"/>
  <c r="C20" i="3" s="1"/>
  <c r="E65" i="6"/>
  <c r="D41" i="6"/>
  <c r="E79" i="2"/>
  <c r="C65" i="6"/>
  <c r="C70" i="6" s="1"/>
  <c r="E47" i="2"/>
  <c r="E59" i="2" s="1"/>
  <c r="G75" i="6"/>
  <c r="B9" i="9"/>
  <c r="F105" i="8"/>
  <c r="E105" i="8"/>
  <c r="G146" i="7"/>
  <c r="E84" i="7"/>
  <c r="G62" i="7"/>
  <c r="G71" i="7"/>
  <c r="G28" i="7"/>
  <c r="F65" i="6"/>
  <c r="G28" i="6"/>
  <c r="F79" i="2"/>
  <c r="F47" i="2"/>
  <c r="F59" i="2" s="1"/>
  <c r="F81" i="2" s="1"/>
  <c r="K20" i="4"/>
  <c r="E20" i="4"/>
  <c r="I20" i="4"/>
  <c r="C43" i="9"/>
  <c r="D9" i="9"/>
  <c r="E9" i="9"/>
  <c r="G9" i="9"/>
  <c r="D43" i="9"/>
  <c r="E43" i="9"/>
  <c r="G43" i="9"/>
  <c r="B105" i="8"/>
  <c r="D105" i="8"/>
  <c r="C105" i="8"/>
  <c r="G105" i="8"/>
  <c r="G123" i="7"/>
  <c r="B84" i="7"/>
  <c r="C84" i="7"/>
  <c r="G18" i="7"/>
  <c r="G38" i="7"/>
  <c r="G75" i="7"/>
  <c r="G93" i="7"/>
  <c r="G133" i="7"/>
  <c r="G150" i="7"/>
  <c r="D84" i="7"/>
  <c r="E9" i="7"/>
  <c r="F84" i="7"/>
  <c r="G58" i="7"/>
  <c r="G113" i="7"/>
  <c r="G137" i="7"/>
  <c r="B41" i="6"/>
  <c r="B65" i="6"/>
  <c r="G54" i="6"/>
  <c r="D65" i="6"/>
  <c r="E41" i="6"/>
  <c r="B44" i="5"/>
  <c r="B11" i="5" s="1"/>
  <c r="B8" i="5" s="1"/>
  <c r="D44" i="5"/>
  <c r="C57" i="5"/>
  <c r="C59" i="5" s="1"/>
  <c r="D57" i="5"/>
  <c r="D59" i="5" s="1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20" i="3"/>
  <c r="F43" i="9"/>
  <c r="F9" i="9"/>
  <c r="E8" i="3"/>
  <c r="E20" i="3" s="1"/>
  <c r="B8" i="3"/>
  <c r="B20" i="3" s="1"/>
  <c r="G103" i="7"/>
  <c r="G85" i="7"/>
  <c r="G48" i="7"/>
  <c r="G10" i="7"/>
  <c r="F9" i="7"/>
  <c r="D9" i="7"/>
  <c r="G37" i="6"/>
  <c r="E70" i="6" l="1"/>
  <c r="F70" i="6"/>
  <c r="D8" i="5"/>
  <c r="D21" i="5" s="1"/>
  <c r="D23" i="5" s="1"/>
  <c r="D25" i="5" s="1"/>
  <c r="D33" i="5" s="1"/>
  <c r="C21" i="5"/>
  <c r="C23" i="5" s="1"/>
  <c r="C25" i="5" s="1"/>
  <c r="C33" i="5" s="1"/>
  <c r="E159" i="7"/>
  <c r="C159" i="7"/>
  <c r="D70" i="6"/>
  <c r="E81" i="2"/>
  <c r="G41" i="6"/>
  <c r="G42" i="6" s="1"/>
  <c r="G65" i="6"/>
  <c r="G77" i="9"/>
  <c r="E77" i="9"/>
  <c r="C77" i="9"/>
  <c r="D77" i="9"/>
  <c r="F159" i="7"/>
  <c r="B159" i="7"/>
  <c r="G9" i="7"/>
  <c r="B70" i="6"/>
  <c r="B21" i="5"/>
  <c r="B23" i="5" s="1"/>
  <c r="B25" i="5" s="1"/>
  <c r="B33" i="5" s="1"/>
  <c r="B77" i="9"/>
  <c r="F77" i="9"/>
  <c r="D159" i="7"/>
  <c r="G84" i="7"/>
  <c r="G70" i="6" l="1"/>
  <c r="G159" i="7"/>
  <c r="B38" i="2"/>
  <c r="C31" i="2"/>
  <c r="B31" i="2"/>
  <c r="C25" i="2"/>
  <c r="C17" i="2"/>
  <c r="C9" i="2"/>
  <c r="B47" i="2"/>
  <c r="B62" i="2" l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<sst xmlns="http://schemas.openxmlformats.org/spreadsheetml/2006/main" count="1106" uniqueCount="647">
  <si>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</si>
  <si>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</si>
  <si>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</si>
  <si>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</si>
  <si>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</si>
  <si>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</si>
  <si>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</si>
  <si>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</si>
  <si>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</si>
  <si>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</si>
  <si>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</si>
  <si>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</si>
  <si>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</si>
  <si>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</si>
  <si>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</si>
  <si>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</si>
  <si>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</si>
  <si>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</si>
  <si>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</si>
  <si>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</si>
  <si>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</si>
  <si>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</si>
  <si>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</si>
  <si>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</si>
  <si>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</si>
  <si>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</si>
  <si>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</si>
  <si>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</si>
  <si>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</si>
  <si>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</si>
  <si>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</si>
  <si>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</si>
  <si>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</si>
  <si>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</si>
  <si>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</si>
  <si>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</si>
  <si>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</si>
  <si>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</si>
  <si>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</si>
  <si>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</si>
  <si>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</si>
  <si>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</si>
  <si>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</si>
  <si>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</si>
  <si>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</si>
  <si>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</si>
  <si>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</si>
  <si>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</si>
  <si>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</si>
  <si>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</si>
  <si>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</si>
  <si>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</si>
  <si>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</si>
  <si>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</si>
  <si>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</si>
  <si>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</si>
  <si>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</si>
  <si>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</si>
  <si>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</si>
  <si>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</si>
  <si>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</si>
  <si>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</si>
  <si>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</si>
  <si>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</si>
  <si>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</si>
  <si>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</si>
  <si>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</si>
  <si>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</si>
  <si>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</si>
  <si>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</si>
  <si>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</si>
  <si>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</si>
  <si>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</si>
  <si>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</si>
  <si>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</si>
  <si>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</si>
  <si>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</si>
  <si>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</si>
  <si>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</si>
  <si>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</si>
  <si>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</si>
  <si>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</si>
  <si>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</si>
  <si>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</si>
  <si>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</si>
  <si>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</si>
  <si>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</si>
  <si>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</si>
  <si>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</si>
  <si>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</si>
  <si>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</si>
  <si>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</si>
  <si>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</si>
  <si>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</si>
  <si>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</si>
  <si>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</si>
  <si>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</si>
  <si>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</si>
  <si>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</si>
  <si>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</si>
  <si>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</si>
  <si>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</si>
  <si>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</si>
  <si>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</si>
  <si>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</si>
  <si>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</si>
  <si>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</si>
  <si>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</si>
  <si>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</si>
  <si>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</si>
  <si>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</si>
  <si>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</si>
  <si>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</si>
  <si>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</si>
  <si>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</si>
  <si>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</si>
  <si>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</si>
  <si>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</si>
  <si>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</si>
  <si>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</si>
  <si>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</si>
  <si>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</si>
  <si>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</si>
  <si>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</si>
  <si>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</si>
  <si>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</si>
  <si>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</si>
  <si>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</si>
  <si>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</si>
  <si>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</si>
  <si>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</si>
  <si>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</si>
  <si>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</si>
  <si>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</si>
  <si>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</si>
  <si>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</si>
  <si>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</si>
  <si>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</si>
  <si>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</si>
  <si>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</si>
  <si>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</si>
  <si>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</si>
  <si>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</si>
  <si>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</si>
  <si>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</si>
  <si>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</si>
  <si>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</si>
  <si>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</si>
  <si>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</si>
  <si>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</si>
  <si>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</si>
  <si>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</si>
  <si>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</si>
  <si>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</si>
  <si>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</si>
  <si>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</si>
  <si>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</si>
  <si>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</si>
  <si>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</si>
  <si>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</si>
  <si>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</si>
  <si>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</si>
  <si>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</si>
  <si>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</si>
  <si>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</si>
  <si>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</si>
  <si>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</si>
  <si>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</si>
  <si>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</si>
  <si>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</si>
  <si>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</si>
  <si>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</si>
  <si>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</si>
  <si>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</si>
  <si>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</si>
  <si>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</si>
  <si>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</si>
  <si>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</si>
  <si>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</si>
  <si>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</si>
  <si>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</si>
  <si>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</si>
  <si>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</si>
  <si>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</si>
  <si>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</si>
  <si>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</si>
  <si>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</si>
  <si>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</si>
  <si>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</si>
  <si>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</si>
  <si>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</si>
  <si>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</si>
  <si>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</si>
  <si>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</si>
  <si>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</si>
  <si>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</si>
  <si>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</si>
  <si>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</si>
  <si>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</si>
  <si>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</si>
  <si>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</si>
  <si>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</si>
  <si>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</si>
  <si>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</si>
  <si>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</si>
  <si>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</si>
  <si>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</si>
  <si>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</si>
  <si>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</si>
  <si>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</si>
  <si>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</si>
  <si>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</si>
  <si>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</si>
  <si>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</si>
  <si>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</si>
  <si>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</si>
  <si>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</si>
  <si>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</si>
  <si>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</si>
  <si>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</si>
  <si>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</si>
  <si>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</si>
  <si>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</si>
  <si>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</si>
  <si>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</si>
  <si>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</si>
  <si>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</si>
  <si>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</si>
  <si>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</si>
  <si>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</si>
  <si>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</si>
  <si>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</si>
  <si>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</si>
  <si>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</si>
  <si>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</si>
  <si>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</si>
  <si>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</si>
  <si>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</si>
  <si>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</si>
  <si>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</si>
  <si>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</si>
  <si>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</si>
  <si>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</si>
  <si>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</si>
  <si>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</si>
  <si>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</si>
  <si>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</si>
  <si>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</si>
  <si>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</si>
  <si>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</si>
  <si>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</si>
  <si>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</si>
  <si>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</si>
  <si>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</si>
  <si>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</si>
  <si>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</si>
  <si>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</si>
  <si>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</si>
  <si>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</si>
  <si>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</si>
  <si>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</si>
  <si>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</si>
  <si>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</si>
  <si>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</si>
  <si>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</si>
  <si>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</si>
  <si>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</si>
  <si>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</si>
  <si>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</si>
  <si>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</si>
  <si>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</si>
  <si>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</si>
  <si>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</si>
  <si>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</si>
  <si>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</si>
  <si>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</si>
  <si>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</si>
  <si>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</si>
  <si>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</si>
  <si>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</si>
  <si>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</si>
  <si>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</si>
  <si>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</si>
  <si>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</si>
  <si>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</si>
  <si>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</si>
  <si>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</si>
  <si>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</si>
  <si>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</si>
  <si>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</si>
  <si>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</si>
  <si>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</si>
  <si>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</si>
  <si>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</si>
  <si>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</si>
  <si>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</si>
  <si>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</si>
  <si>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</si>
  <si>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</si>
  <si>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</si>
  <si>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</si>
  <si>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</si>
  <si>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</si>
  <si>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</si>
  <si>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</si>
  <si>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</si>
  <si>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</si>
  <si>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</si>
  <si>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</si>
  <si>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</si>
  <si>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</si>
  <si>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</si>
  <si>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</si>
  <si>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</si>
  <si>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</si>
  <si>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</si>
  <si>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</si>
  <si>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</si>
  <si>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</si>
  <si>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</si>
  <si>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</si>
  <si>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</si>
  <si>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</si>
  <si>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</si>
  <si>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</si>
  <si>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</si>
  <si>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</si>
  <si>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</si>
  <si>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</si>
  <si>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</si>
  <si>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</si>
  <si>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</si>
  <si>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</si>
  <si>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</si>
  <si>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</si>
  <si>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</si>
  <si>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</si>
  <si>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</si>
  <si>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</si>
  <si>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</si>
  <si>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</si>
  <si>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</si>
  <si>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</si>
  <si>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</si>
  <si>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</si>
  <si>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</si>
  <si>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</si>
  <si>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</si>
  <si>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</si>
  <si>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</si>
  <si>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</si>
  <si>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</si>
  <si>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</si>
  <si>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</si>
  <si>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</si>
  <si>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</si>
  <si>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</si>
  <si>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</si>
  <si>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</si>
  <si>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</si>
  <si>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</si>
  <si>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</si>
  <si>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</si>
  <si>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</si>
  <si>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</si>
  <si>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</si>
  <si>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</si>
  <si>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</si>
  <si>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</si>
  <si>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</si>
  <si>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</si>
  <si>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</si>
  <si>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</si>
  <si>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</si>
  <si>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</si>
  <si>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</si>
  <si>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</si>
  <si>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</si>
  <si>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</si>
  <si>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</si>
  <si>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</si>
  <si>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</si>
  <si>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</si>
  <si>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</si>
  <si>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</si>
  <si>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</si>
  <si>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</si>
  <si>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</si>
  <si>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</si>
  <si>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</si>
  <si>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</si>
  <si>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</si>
  <si>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</si>
  <si>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</si>
  <si>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</si>
  <si>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</si>
  <si>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</si>
  <si>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</si>
  <si>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</si>
  <si>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</si>
  <si>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</si>
  <si>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</si>
  <si>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</si>
  <si>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</si>
  <si>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</si>
  <si>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</si>
  <si>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</si>
  <si>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</si>
  <si>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</si>
  <si>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</si>
  <si>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</si>
  <si>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</si>
  <si>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</si>
  <si>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</si>
  <si>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</si>
  <si>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</si>
  <si>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</si>
  <si>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</si>
  <si>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</si>
  <si>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</si>
  <si>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</si>
  <si>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</si>
  <si>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</si>
  <si>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</si>
  <si>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</si>
  <si>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</si>
  <si>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</si>
  <si>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</si>
  <si>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</si>
  <si>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</si>
  <si>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</si>
  <si>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</si>
  <si>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</si>
  <si>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</si>
  <si>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</si>
  <si>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</si>
  <si>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</si>
  <si>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</si>
  <si>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</si>
  <si>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</si>
  <si>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</si>
  <si>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</si>
  <si>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</si>
  <si>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</si>
  <si>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</si>
  <si>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</si>
  <si>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</si>
  <si>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</si>
  <si>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</si>
  <si>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</si>
  <si>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</si>
  <si>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</si>
  <si>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</si>
  <si>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</si>
  <si>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</si>
  <si>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</si>
  <si>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</si>
  <si>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</si>
  <si>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</si>
  <si>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</si>
  <si>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</si>
  <si>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</si>
  <si>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</si>
  <si>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</si>
  <si>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</si>
  <si>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</si>
  <si>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</si>
  <si>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</si>
  <si>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</si>
  <si>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</si>
  <si>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</si>
  <si>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</si>
  <si>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</si>
  <si>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</si>
  <si>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</si>
  <si>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</si>
  <si>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</si>
  <si>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</si>
  <si>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</si>
  <si>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</si>
  <si>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</si>
  <si>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</si>
  <si>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</si>
  <si>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</si>
  <si>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</si>
  <si>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</si>
  <si>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</si>
  <si>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</si>
  <si>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</si>
  <si>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</si>
  <si>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</si>
  <si>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</si>
  <si>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</si>
  <si>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</si>
  <si>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</si>
  <si>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</si>
  <si>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</si>
  <si>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</si>
  <si>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</si>
  <si>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</si>
  <si>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</si>
  <si>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</si>
  <si>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</si>
  <si>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</si>
  <si>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</si>
  <si>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</si>
  <si>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</si>
  <si>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</si>
  <si>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</si>
  <si>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</si>
  <si>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</si>
  <si>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</si>
  <si>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</si>
  <si>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</si>
  <si>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</si>
  <si>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</si>
  <si>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</si>
  <si>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</si>
  <si>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</si>
  <si>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</si>
  <si>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</si>
  <si>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</si>
  <si>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</si>
  <si>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</si>
  <si>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</si>
  <si>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</si>
  <si>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</si>
  <si>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</si>
  <si>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</si>
  <si>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</si>
  <si>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</si>
  <si>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</si>
  <si>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</si>
  <si>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</si>
  <si>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</si>
  <si>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</si>
  <si>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</si>
  <si>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</si>
  <si>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</si>
  <si>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</si>
  <si>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</si>
  <si>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</si>
  <si>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</si>
  <si>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</si>
  <si>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</si>
  <si>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</si>
  <si>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</si>
  <si>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</si>
  <si>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</si>
  <si>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</si>
  <si>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</si>
  <si>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</si>
  <si>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</si>
  <si>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</si>
  <si>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</si>
  <si>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</si>
  <si>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</si>
  <si>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</si>
  <si>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</si>
  <si>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</si>
  <si>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</si>
  <si>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</si>
  <si>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</si>
  <si>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</si>
  <si>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</si>
  <si>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</si>
  <si>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</si>
  <si>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</si>
  <si>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</si>
  <si>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</si>
  <si>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</si>
  <si>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</si>
  <si>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</si>
  <si>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</si>
  <si>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</si>
  <si>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</si>
  <si>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</si>
  <si>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</si>
  <si>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</si>
  <si>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</si>
  <si>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</si>
  <si>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</si>
  <si>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</si>
  <si>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</si>
  <si>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</si>
  <si>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</si>
  <si>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</si>
  <si>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</si>
  <si>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</si>
  <si>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Municipio Dolores Hidalgo CIN (a)</t>
  </si>
  <si>
    <t>31111M120020100 SECRETARIA PARTICULAR</t>
  </si>
  <si>
    <t>31111M120020200 JEFATURA DE GABINETE</t>
  </si>
  <si>
    <t>31111M120020300 DESARROLLO INSTITUCIONAL</t>
  </si>
  <si>
    <t>31111M120020400 PLAN Y VINC</t>
  </si>
  <si>
    <t>31111M120020500 COORD DE COM SOCIAL</t>
  </si>
  <si>
    <t>31111M120020600 GIRAS Y EVENTOS</t>
  </si>
  <si>
    <t>31111M120040000 SEC DEL AYUNTAMIENTO</t>
  </si>
  <si>
    <t>31111M120040200 ARCHIVO GENERAL</t>
  </si>
  <si>
    <t>31111M120040300 PROTECCION CIVIL</t>
  </si>
  <si>
    <t>31111M120040400 DERECHOS HUMANOS</t>
  </si>
  <si>
    <t>31111M120050000 DES SOCIAL Y HUMANO</t>
  </si>
  <si>
    <t>31111M120050200 DES RURAL Y AGROALIM</t>
  </si>
  <si>
    <t>31111M120060000 TESORERIA MUNICIPAL</t>
  </si>
  <si>
    <t>31111M120060100 INGRESOS</t>
  </si>
  <si>
    <t>31111M120060200 FISCALIZACION</t>
  </si>
  <si>
    <t>31111M120060300 RECURSOS HUMANOS</t>
  </si>
  <si>
    <t>31111M120060400 EGRESOS</t>
  </si>
  <si>
    <t>31111M120060500 CATASTRO</t>
  </si>
  <si>
    <t>31111M120070100 SEGURIDAD PUBLICA</t>
  </si>
  <si>
    <t>31111M120070200 TRANSITO Y VIALIDAD</t>
  </si>
  <si>
    <t>31111M120080000 OFICIALIA MAYOR</t>
  </si>
  <si>
    <t>31111M120110000 EDUCACION Y CULTURA</t>
  </si>
  <si>
    <t>31111M120110100 CASA DE LA CULTURA</t>
  </si>
  <si>
    <t>31111M120210000 TURISMO, PAT HIST Y CULTURAL</t>
  </si>
  <si>
    <t>31111M120230000 PROV SAL Y ECONOMICAS</t>
  </si>
  <si>
    <t>31111M120270000 CONTRALORIA MUNICIP</t>
  </si>
  <si>
    <t>31111M120290000 EROGACIONES NO SECTO</t>
  </si>
  <si>
    <t>31111M120320000 DES URBA Y ORDEN ECO</t>
  </si>
  <si>
    <t>31111M120340000 UNID TRANSPARENCIA</t>
  </si>
  <si>
    <t>31111M120350100 RASTRO MUNICIPAL</t>
  </si>
  <si>
    <t>31111M120350200 ALUMBRADO PUBLICO</t>
  </si>
  <si>
    <t>31111M120350300 PANTEON MUNICIPAL</t>
  </si>
  <si>
    <t>31111M120350400 CENTRO ANTIRRABICO</t>
  </si>
  <si>
    <t>31111M120360000 PROTECCION AL AMBIEN</t>
  </si>
  <si>
    <t>31111M120370000 MAQUINARIA</t>
  </si>
  <si>
    <t>31111M120380000 MANTENIMIENTO URBANO</t>
  </si>
  <si>
    <t>31111M120390000 DIRECCION DE LIMPIA Y RESIDUOS SOLIDOS</t>
  </si>
  <si>
    <t>31111M120900100 DIF MUNICIPAL</t>
  </si>
  <si>
    <t>31111M120900200 COMISION MUNICIPAL DEL DEPORTE</t>
  </si>
  <si>
    <r>
      <rPr>
        <sz val="11"/>
        <rFont val="Calibri"/>
        <family val="2"/>
        <scheme val="minor"/>
      </rPr>
      <t>Prestación laboral.</t>
    </r>
  </si>
  <si>
    <r>
      <rPr>
        <sz val="11"/>
        <rFont val="Calibri"/>
        <family val="2"/>
        <scheme val="minor"/>
      </rPr>
      <t>Beneficio definido.</t>
    </r>
  </si>
  <si>
    <t>N/A</t>
  </si>
  <si>
    <t>7 años</t>
  </si>
  <si>
    <t>AUREN</t>
  </si>
  <si>
    <t>Al 31 de Diciembre de 2023 y al 31 de Diciembre de 2024 (b)</t>
  </si>
  <si>
    <t>Del 1 de Enero al 31 de Diciembre de 2024 (b)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</si>
  <si>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</si>
  <si>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</si>
  <si>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</si>
  <si>
    <t>31111M120010000 AYUNTAMIENTO MUNICIPAL</t>
  </si>
  <si>
    <t>31111M120040100 ASUNTOS JURÍDICOS Y REGLAMENTACIÓN</t>
  </si>
  <si>
    <t>31111M120090100 SEGURIDAD PÚBLICA</t>
  </si>
  <si>
    <t>31111M120090200 TRANSITO Y TRANSPORTE</t>
  </si>
  <si>
    <t>31111M120100000 DESARROLLO ECONÓMICO SUSTENTABLE</t>
  </si>
  <si>
    <t>31111M120200000 OBRA PÚBLICA</t>
  </si>
  <si>
    <t>31111M120330000 ATENCIÓN INTEGRAL A LA MUJER</t>
  </si>
  <si>
    <t>31111M120350000 GENERAL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</si>
</sst>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dd/mm/yyyy;@"/>
    <numFmt numFmtId="165" formatCode="#,##0.00_ ;\-#,##0.00\ "/>
    <numFmt numFmtId="166" formatCode="#,##0_);\(#,##0\)"/>
    <numFmt numFmtId="170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41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0" xfId="0"/>
    <xf numFmtId="4" fontId="0" fillId="0" borderId="14" xfId="0" applyNumberFormat="1" applyBorder="1" applyAlignment="1">
      <alignment horizontal="center" vertical="center"/>
    </xf>
    <xf numFmtId="43" fontId="1" fillId="0" borderId="14" xfId="5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horizontal="center"/>
    </xf>
    <xf numFmtId="43" fontId="0" fillId="0" borderId="14" xfId="5" applyFont="1" applyFill="1" applyBorder="1" applyAlignment="1" applyProtection="1">
      <alignment vertical="center"/>
      <protection locked="0"/>
    </xf>
    <xf numFmtId="4" fontId="0" fillId="3" borderId="14" xfId="0" applyNumberFormat="1" applyFill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center" vertical="center"/>
    </xf>
    <xf numFmtId="4" fontId="0" fillId="3" borderId="8" xfId="0" applyNumberFormat="1" applyFill="1" applyBorder="1" applyAlignment="1" applyProtection="1">
      <alignment horizontal="right" vertical="center"/>
      <protection locked="0"/>
    </xf>
    <xf numFmtId="0" fontId="0" fillId="0" borderId="14" xfId="0" applyFont="1" applyBorder="1" applyAlignment="1">
      <alignment horizontal="center" vertical="center" wrapText="1"/>
    </xf>
    <xf numFmtId="1" fontId="23" fillId="0" borderId="18" xfId="0" applyNumberFormat="1" applyFont="1" applyFill="1" applyBorder="1" applyAlignment="1">
      <alignment horizontal="center" vertical="top" shrinkToFit="1"/>
    </xf>
    <xf numFmtId="0" fontId="0" fillId="0" borderId="18" xfId="0" applyFont="1" applyFill="1" applyBorder="1" applyAlignment="1">
      <alignment horizontal="left" wrapText="1"/>
    </xf>
    <xf numFmtId="2" fontId="23" fillId="0" borderId="18" xfId="0" applyNumberFormat="1" applyFont="1" applyFill="1" applyBorder="1" applyAlignment="1">
      <alignment horizontal="center" vertical="top" shrinkToFit="1"/>
    </xf>
    <xf numFmtId="0" fontId="11" fillId="0" borderId="18" xfId="0" applyFont="1" applyFill="1" applyBorder="1" applyAlignment="1">
      <alignment horizontal="center" vertical="top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0" xfId="0" applyFont="1"/>
    <xf numFmtId="10" fontId="23" fillId="0" borderId="18" xfId="0" applyNumberFormat="1" applyFont="1" applyFill="1" applyBorder="1" applyAlignment="1">
      <alignment horizontal="center" vertical="top" shrinkToFit="1"/>
    </xf>
    <xf numFmtId="3" fontId="23" fillId="0" borderId="18" xfId="0" applyNumberFormat="1" applyFont="1" applyFill="1" applyBorder="1" applyAlignment="1">
      <alignment horizontal="center" vertical="top" shrinkToFit="1"/>
    </xf>
    <xf numFmtId="4" fontId="23" fillId="0" borderId="18" xfId="0" applyNumberFormat="1" applyFont="1" applyFill="1" applyBorder="1" applyAlignment="1">
      <alignment horizontal="center" vertical="top" shrinkToFit="1"/>
    </xf>
    <xf numFmtId="3" fontId="23" fillId="0" borderId="18" xfId="0" applyNumberFormat="1" applyFont="1" applyFill="1" applyBorder="1" applyAlignment="1">
      <alignment horizontal="center" vertical="center" shrinkToFit="1"/>
    </xf>
    <xf numFmtId="10" fontId="23" fillId="0" borderId="18" xfId="0" applyNumberFormat="1" applyFont="1" applyFill="1" applyBorder="1" applyAlignment="1">
      <alignment horizontal="center" vertical="center" shrinkToFit="1"/>
    </xf>
    <xf numFmtId="166" fontId="23" fillId="0" borderId="18" xfId="0" applyNumberFormat="1" applyFont="1" applyFill="1" applyBorder="1" applyAlignment="1">
      <alignment horizontal="center" vertical="top" shrinkToFit="1"/>
    </xf>
    <xf numFmtId="9" fontId="23" fillId="0" borderId="18" xfId="0" applyNumberFormat="1" applyFont="1" applyFill="1" applyBorder="1" applyAlignment="1">
      <alignment horizontal="center" vertical="top" shrinkToFit="1"/>
    </xf>
    <xf numFmtId="0" fontId="11" fillId="0" borderId="14" xfId="0" applyFont="1" applyFill="1" applyBorder="1" applyAlignment="1">
      <alignment horizontal="center" vertical="top" wrapText="1"/>
    </xf>
    <xf numFmtId="43" fontId="1" fillId="3" borderId="14" xfId="8" applyFont="1" applyFill="1" applyBorder="1" applyAlignment="1" applyProtection="1">
      <alignment vertical="center"/>
      <protection locked="0"/>
    </xf>
    <xf numFmtId="43" fontId="1" fillId="3" borderId="14" xfId="9" applyFont="1" applyFill="1" applyBorder="1" applyAlignment="1" applyProtection="1">
      <alignment vertical="center"/>
      <protection locked="0"/>
    </xf>
    <xf numFmtId="43" fontId="1" fillId="3" borderId="14" xfId="10" applyFont="1" applyFill="1" applyBorder="1" applyAlignment="1" applyProtection="1">
      <alignment vertical="center"/>
      <protection locked="0"/>
    </xf>
    <xf numFmtId="43" fontId="1" fillId="3" borderId="14" xfId="11" applyFont="1" applyFill="1" applyBorder="1" applyAlignment="1" applyProtection="1">
      <alignment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Alignment="1" applyProtection="1">
      <alignment horizontal="right" vertical="top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165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4" fontId="1" fillId="0" borderId="14" xfId="14" applyNumberFormat="1" applyFont="1" applyFill="1" applyBorder="1" applyAlignment="1" applyProtection="1">
      <alignment horizontal="right" vertical="center"/>
      <protection locked="0"/>
    </xf>
    <xf numFmtId="4" fontId="1" fillId="0" borderId="14" xfId="14" applyNumberFormat="1" applyFont="1" applyFill="1" applyBorder="1" applyAlignment="1" applyProtection="1">
      <alignment horizontal="right" vertical="center"/>
      <protection locked="0"/>
    </xf>
    <xf numFmtId="4" fontId="1" fillId="0" borderId="14" xfId="14" applyNumberFormat="1" applyFont="1" applyFill="1" applyBorder="1" applyAlignment="1" applyProtection="1">
      <alignment horizontal="right" vertical="center"/>
      <protection locked="0"/>
    </xf>
    <xf numFmtId="4" fontId="1" fillId="0" borderId="14" xfId="14" applyNumberFormat="1" applyFont="1" applyFill="1" applyBorder="1" applyAlignment="1" applyProtection="1">
      <alignment horizontal="right" vertical="center"/>
      <protection locked="0"/>
    </xf>
    <xf numFmtId="165" fontId="2" fillId="0" borderId="14" xfId="14" applyNumberFormat="1" applyFont="1" applyFill="1" applyBorder="1" applyAlignment="1" applyProtection="1">
      <alignment horizontal="right" vertical="center"/>
      <protection locked="0"/>
    </xf>
    <xf numFmtId="165" fontId="0" fillId="3" borderId="14" xfId="14" applyNumberFormat="1" applyFont="1" applyFill="1" applyBorder="1" applyAlignment="1" applyProtection="1">
      <alignment vertical="center"/>
      <protection locked="0"/>
    </xf>
    <xf numFmtId="165" fontId="1" fillId="3" borderId="14" xfId="14" applyNumberFormat="1" applyFont="1" applyFill="1" applyBorder="1" applyAlignment="1" applyProtection="1">
      <alignment vertical="center"/>
      <protection locked="0"/>
    </xf>
    <xf numFmtId="165" fontId="1" fillId="0" borderId="14" xfId="14" applyNumberFormat="1" applyFont="1" applyFill="1" applyBorder="1" applyAlignment="1" applyProtection="1">
      <alignment vertical="center"/>
      <protection locked="0"/>
    </xf>
    <xf numFmtId="165" fontId="0" fillId="0" borderId="14" xfId="14" applyNumberFormat="1" applyFont="1" applyFill="1" applyBorder="1" applyAlignment="1" applyProtection="1">
      <alignment vertical="center"/>
      <protection locked="0"/>
    </xf>
    <xf numFmtId="165" fontId="0" fillId="0" borderId="8" xfId="14" applyNumberFormat="1" applyFont="1" applyFill="1" applyBorder="1" applyAlignment="1" applyProtection="1">
      <alignment vertical="center"/>
      <protection locked="0"/>
    </xf>
    <xf numFmtId="165" fontId="0" fillId="0" borderId="8" xfId="14" applyNumberFormat="1" applyFont="1" applyFill="1" applyBorder="1" applyAlignment="1" applyProtection="1">
      <alignment vertical="center"/>
      <protection locked="0"/>
    </xf>
    <xf numFmtId="165" fontId="1" fillId="0" borderId="8" xfId="14" applyNumberFormat="1" applyFont="1" applyFill="1" applyBorder="1" applyAlignment="1" applyProtection="1">
      <alignment vertical="center"/>
      <protection locked="0"/>
    </xf>
    <xf numFmtId="165" fontId="0" fillId="0" borderId="8" xfId="14" applyNumberFormat="1" applyFont="1" applyFill="1" applyBorder="1" applyAlignment="1" applyProtection="1">
      <alignment vertical="center"/>
      <protection locked="0"/>
    </xf>
    <xf numFmtId="165" fontId="0" fillId="0" borderId="8" xfId="14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horizontal="right" vertical="top"/>
      <protection locked="0"/>
    </xf>
    <xf numFmtId="0" fontId="0" fillId="0" borderId="8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1" fillId="0" borderId="14" xfId="15" applyNumberFormat="1" applyFont="1" applyFill="1" applyBorder="1" applyAlignment="1" applyProtection="1">
      <alignment horizontal="right" vertical="center"/>
      <protection locked="0"/>
    </xf>
    <xf numFmtId="4" fontId="1" fillId="0" borderId="14" xfId="15" applyNumberFormat="1" applyFont="1" applyFill="1" applyBorder="1" applyAlignment="1" applyProtection="1">
      <alignment horizontal="right" vertical="center"/>
      <protection locked="0"/>
    </xf>
    <xf numFmtId="4" fontId="1" fillId="0" borderId="14" xfId="15" applyNumberFormat="1" applyFont="1" applyFill="1" applyBorder="1" applyAlignment="1" applyProtection="1">
      <alignment horizontal="right" vertical="center"/>
      <protection locked="0"/>
    </xf>
    <xf numFmtId="4" fontId="1" fillId="0" borderId="14" xfId="15" applyNumberFormat="1" applyFont="1" applyFill="1" applyBorder="1" applyAlignment="1" applyProtection="1">
      <alignment horizontal="right" vertical="center"/>
      <protection locked="0"/>
    </xf>
    <xf numFmtId="4" fontId="1" fillId="0" borderId="14" xfId="15" applyNumberFormat="1" applyFont="1" applyFill="1" applyBorder="1" applyAlignment="1" applyProtection="1">
      <alignment horizontal="right" vertical="center"/>
      <protection locked="0"/>
    </xf>
    <xf numFmtId="4" fontId="1" fillId="0" borderId="14" xfId="15" applyNumberFormat="1" applyFont="1" applyFill="1" applyBorder="1" applyAlignment="1" applyProtection="1">
      <alignment horizontal="right" vertical="center"/>
      <protection locked="0"/>
    </xf>
    <xf numFmtId="4" fontId="1" fillId="0" borderId="14" xfId="15" applyNumberFormat="1" applyFont="1" applyFill="1" applyBorder="1" applyAlignment="1" applyProtection="1">
      <alignment horizontal="right" vertical="center"/>
      <protection locked="0"/>
    </xf>
    <xf numFmtId="4" fontId="1" fillId="0" borderId="14" xfId="15" applyNumberFormat="1" applyFont="1" applyFill="1" applyBorder="1" applyAlignment="1" applyProtection="1">
      <alignment horizontal="right" vertical="center"/>
      <protection locked="0"/>
    </xf>
    <xf numFmtId="4" fontId="1" fillId="0" borderId="14" xfId="15" applyNumberFormat="1" applyFont="1" applyFill="1" applyBorder="1" applyAlignment="1" applyProtection="1">
      <alignment horizontal="right" vertical="center"/>
      <protection locked="0"/>
    </xf>
    <xf numFmtId="4" fontId="1" fillId="0" borderId="14" xfId="15" applyNumberFormat="1" applyFont="1" applyFill="1" applyBorder="1" applyAlignment="1" applyProtection="1">
      <alignment horizontal="right" vertical="center"/>
      <protection locked="0"/>
    </xf>
    <xf numFmtId="4" fontId="1" fillId="0" borderId="14" xfId="15" applyNumberFormat="1" applyFont="1" applyFill="1" applyBorder="1" applyAlignment="1" applyProtection="1">
      <alignment horizontal="right" vertical="center"/>
      <protection locked="0"/>
    </xf>
    <xf numFmtId="4" fontId="1" fillId="0" borderId="14" xfId="15" applyNumberFormat="1" applyFont="1" applyFill="1" applyBorder="1" applyAlignment="1" applyProtection="1">
      <alignment horizontal="right" vertical="center"/>
      <protection locked="0"/>
    </xf>
    <xf numFmtId="4" fontId="1" fillId="0" borderId="14" xfId="15" applyNumberFormat="1" applyFont="1" applyFill="1" applyBorder="1" applyAlignment="1" applyProtection="1">
      <alignment horizontal="right" vertical="center"/>
      <protection locked="0"/>
    </xf>
    <xf numFmtId="4" fontId="1" fillId="0" borderId="14" xfId="15" applyNumberFormat="1" applyFont="1" applyFill="1" applyBorder="1" applyProtection="1">
      <protection locked="0"/>
    </xf>
    <xf numFmtId="4" fontId="0" fillId="0" borderId="14" xfId="15" applyNumberFormat="1" applyFont="1" applyFill="1" applyBorder="1" applyProtection="1">
      <protection locked="0"/>
    </xf>
    <xf numFmtId="4" fontId="1" fillId="0" borderId="14" xfId="15" applyNumberFormat="1" applyFont="1" applyFill="1" applyBorder="1" applyProtection="1">
      <protection locked="0"/>
    </xf>
    <xf numFmtId="4" fontId="0" fillId="0" borderId="14" xfId="15" applyNumberFormat="1" applyFont="1" applyFill="1" applyBorder="1" applyProtection="1">
      <protection locked="0"/>
    </xf>
    <xf numFmtId="4" fontId="1" fillId="0" borderId="14" xfId="15" applyNumberFormat="1" applyFont="1" applyFill="1" applyBorder="1" applyProtection="1">
      <protection locked="0"/>
    </xf>
    <xf numFmtId="4" fontId="1" fillId="0" borderId="14" xfId="15" applyNumberFormat="1" applyFont="1" applyFill="1" applyBorder="1" applyProtection="1">
      <protection locked="0"/>
    </xf>
    <xf numFmtId="4" fontId="1" fillId="0" borderId="14" xfId="15" applyNumberFormat="1" applyFont="1" applyFill="1" applyBorder="1" applyAlignment="1" applyProtection="1">
      <alignment vertical="center"/>
      <protection locked="0"/>
    </xf>
    <xf numFmtId="4" fontId="1" fillId="0" borderId="14" xfId="15" applyNumberFormat="1" applyFont="1" applyFill="1" applyBorder="1" applyAlignment="1" applyProtection="1">
      <alignment vertical="center"/>
      <protection locked="0"/>
    </xf>
    <xf numFmtId="4" fontId="1" fillId="0" borderId="14" xfId="15" applyNumberFormat="1" applyFont="1" applyFill="1" applyBorder="1" applyAlignment="1" applyProtection="1">
      <alignment vertical="center"/>
      <protection locked="0"/>
    </xf>
    <xf numFmtId="4" fontId="1" fillId="0" borderId="14" xfId="15" applyNumberFormat="1" applyFont="1" applyFill="1" applyBorder="1" applyAlignment="1" applyProtection="1">
      <alignment vertical="center"/>
      <protection locked="0"/>
    </xf>
    <xf numFmtId="4" fontId="0" fillId="0" borderId="14" xfId="15" applyNumberFormat="1" applyFont="1" applyFill="1" applyBorder="1" applyAlignment="1" applyProtection="1">
      <alignment vertical="center"/>
      <protection locked="0"/>
    </xf>
    <xf numFmtId="4" fontId="1" fillId="0" borderId="14" xfId="15" applyNumberFormat="1" applyFont="1" applyFill="1" applyBorder="1" applyAlignment="1" applyProtection="1">
      <alignment vertical="center"/>
      <protection locked="0"/>
    </xf>
    <xf numFmtId="4" fontId="0" fillId="0" borderId="14" xfId="15" applyNumberFormat="1" applyFont="1" applyFill="1" applyBorder="1" applyAlignment="1" applyProtection="1">
      <alignment vertical="center"/>
      <protection locked="0"/>
    </xf>
    <xf numFmtId="4" fontId="1" fillId="0" borderId="14" xfId="15" applyNumberFormat="1" applyFont="1" applyFill="1" applyBorder="1" applyAlignment="1" applyProtection="1">
      <alignment vertical="center"/>
      <protection locked="0"/>
    </xf>
    <xf numFmtId="4" fontId="0" fillId="0" borderId="14" xfId="15" applyNumberFormat="1" applyFont="1" applyFill="1" applyBorder="1" applyAlignment="1" applyProtection="1">
      <alignment vertical="center"/>
      <protection locked="0"/>
    </xf>
    <xf numFmtId="4" fontId="1" fillId="0" borderId="14" xfId="15" applyNumberFormat="1" applyFont="1" applyFill="1" applyBorder="1" applyAlignment="1" applyProtection="1">
      <alignment vertical="center"/>
      <protection locked="0"/>
    </xf>
    <xf numFmtId="4" fontId="1" fillId="0" borderId="14" xfId="15" applyNumberFormat="1" applyFont="1" applyFill="1" applyBorder="1" applyAlignment="1" applyProtection="1">
      <alignment vertical="center"/>
      <protection locked="0"/>
    </xf>
    <xf numFmtId="4" fontId="0" fillId="0" borderId="14" xfId="15" applyNumberFormat="1" applyFont="1" applyFill="1" applyBorder="1" applyAlignment="1" applyProtection="1">
      <alignment vertical="center"/>
      <protection locked="0"/>
    </xf>
    <xf numFmtId="4" fontId="1" fillId="0" borderId="14" xfId="15" applyNumberFormat="1" applyFont="1" applyFill="1" applyBorder="1" applyAlignment="1" applyProtection="1">
      <alignment vertical="center"/>
      <protection locked="0"/>
    </xf>
    <xf numFmtId="4" fontId="0" fillId="0" borderId="14" xfId="15" applyNumberFormat="1" applyFont="1" applyFill="1" applyBorder="1" applyAlignment="1" applyProtection="1">
      <alignment vertical="center"/>
      <protection locked="0"/>
    </xf>
    <xf numFmtId="4" fontId="1" fillId="0" borderId="14" xfId="15" applyNumberFormat="1" applyFont="1" applyFill="1" applyBorder="1" applyAlignment="1" applyProtection="1">
      <alignment vertical="center"/>
      <protection locked="0"/>
    </xf>
    <xf numFmtId="4" fontId="0" fillId="0" borderId="14" xfId="15" applyNumberFormat="1" applyFont="1" applyFill="1" applyBorder="1" applyAlignment="1" applyProtection="1">
      <alignment vertical="center"/>
      <protection locked="0"/>
    </xf>
    <xf numFmtId="4" fontId="1" fillId="0" borderId="14" xfId="15" applyNumberFormat="1" applyFont="1" applyFill="1" applyBorder="1" applyAlignment="1" applyProtection="1">
      <alignment vertical="center"/>
      <protection locked="0"/>
    </xf>
    <xf numFmtId="4" fontId="0" fillId="0" borderId="14" xfId="15" applyNumberFormat="1" applyFont="1" applyFill="1" applyBorder="1" applyAlignment="1" applyProtection="1">
      <alignment vertical="center"/>
      <protection locked="0"/>
    </xf>
    <xf numFmtId="165" fontId="1" fillId="0" borderId="8" xfId="15" applyNumberFormat="1" applyFont="1" applyFill="1" applyBorder="1" applyAlignment="1" applyProtection="1">
      <alignment horizontal="right" vertical="center"/>
      <protection locked="0"/>
    </xf>
    <xf numFmtId="165" fontId="1" fillId="0" borderId="8" xfId="15" applyNumberFormat="1" applyFont="1" applyFill="1" applyBorder="1" applyAlignment="1" applyProtection="1">
      <alignment horizontal="right" vertical="center"/>
      <protection locked="0"/>
    </xf>
    <xf numFmtId="165" fontId="0" fillId="0" borderId="8" xfId="15" applyNumberFormat="1" applyFont="1" applyFill="1" applyBorder="1" applyAlignment="1" applyProtection="1">
      <alignment horizontal="right" vertical="center"/>
      <protection locked="0"/>
    </xf>
    <xf numFmtId="165" fontId="1" fillId="0" borderId="8" xfId="15" applyNumberFormat="1" applyFont="1" applyFill="1" applyBorder="1" applyAlignment="1" applyProtection="1">
      <alignment horizontal="right" vertical="center"/>
      <protection locked="0"/>
    </xf>
    <xf numFmtId="165" fontId="0" fillId="0" borderId="8" xfId="15" applyNumberFormat="1" applyFont="1" applyFill="1" applyBorder="1" applyAlignment="1" applyProtection="1">
      <alignment horizontal="right" vertical="center"/>
      <protection locked="0"/>
    </xf>
    <xf numFmtId="165" fontId="0" fillId="0" borderId="8" xfId="15" applyNumberFormat="1" applyFont="1" applyFill="1" applyBorder="1" applyAlignment="1" applyProtection="1">
      <alignment vertical="center"/>
      <protection locked="0"/>
    </xf>
    <xf numFmtId="165" fontId="1" fillId="0" borderId="8" xfId="15" applyNumberFormat="1" applyFont="1" applyFill="1" applyBorder="1" applyAlignment="1" applyProtection="1">
      <alignment vertical="center"/>
      <protection locked="0"/>
    </xf>
    <xf numFmtId="165" fontId="0" fillId="0" borderId="8" xfId="15" applyNumberFormat="1" applyFont="1" applyFill="1" applyBorder="1" applyAlignment="1" applyProtection="1">
      <alignment vertical="center"/>
      <protection locked="0"/>
    </xf>
    <xf numFmtId="165" fontId="0" fillId="0" borderId="8" xfId="15" applyNumberFormat="1" applyFont="1" applyFill="1" applyBorder="1" applyAlignment="1" applyProtection="1">
      <alignment vertical="center"/>
      <protection locked="0"/>
    </xf>
    <xf numFmtId="165" fontId="1" fillId="0" borderId="8" xfId="15" applyNumberFormat="1" applyFont="1" applyFill="1" applyBorder="1" applyAlignment="1" applyProtection="1">
      <alignment vertical="center"/>
      <protection locked="0"/>
    </xf>
    <xf numFmtId="165" fontId="0" fillId="0" borderId="8" xfId="15" applyNumberFormat="1" applyFont="1" applyFill="1" applyBorder="1" applyAlignment="1" applyProtection="1">
      <alignment vertical="center"/>
      <protection locked="0"/>
    </xf>
    <xf numFmtId="165" fontId="1" fillId="0" borderId="8" xfId="15" applyNumberFormat="1" applyFont="1" applyFill="1" applyBorder="1" applyAlignment="1" applyProtection="1">
      <alignment vertical="center"/>
      <protection locked="0"/>
    </xf>
    <xf numFmtId="165" fontId="0" fillId="0" borderId="8" xfId="15" applyNumberFormat="1" applyFont="1" applyFill="1" applyBorder="1" applyAlignment="1" applyProtection="1">
      <alignment vertical="center"/>
      <protection locked="0"/>
    </xf>
    <xf numFmtId="165" fontId="1" fillId="0" borderId="8" xfId="15" applyNumberFormat="1" applyFont="1" applyFill="1" applyBorder="1" applyAlignment="1" applyProtection="1">
      <alignment vertical="center"/>
      <protection locked="0"/>
    </xf>
    <xf numFmtId="165" fontId="0" fillId="0" borderId="8" xfId="15" applyNumberFormat="1" applyFont="1" applyFill="1" applyBorder="1" applyAlignment="1" applyProtection="1">
      <alignment vertical="center"/>
      <protection locked="0"/>
    </xf>
    <xf numFmtId="165" fontId="1" fillId="0" borderId="8" xfId="15" applyNumberFormat="1" applyFont="1" applyFill="1" applyBorder="1" applyAlignment="1" applyProtection="1">
      <alignment vertical="center"/>
      <protection locked="0"/>
    </xf>
    <xf numFmtId="165" fontId="0" fillId="0" borderId="8" xfId="15" applyNumberFormat="1" applyFont="1" applyFill="1" applyBorder="1" applyAlignment="1" applyProtection="1">
      <alignment vertical="center"/>
      <protection locked="0"/>
    </xf>
    <xf numFmtId="165" fontId="1" fillId="0" borderId="8" xfId="15" applyNumberFormat="1" applyFont="1" applyFill="1" applyBorder="1" applyAlignment="1" applyProtection="1">
      <alignment vertical="center"/>
      <protection locked="0"/>
    </xf>
    <xf numFmtId="165" fontId="0" fillId="0" borderId="8" xfId="15" applyNumberFormat="1" applyFont="1" applyFill="1" applyBorder="1" applyAlignment="1" applyProtection="1">
      <alignment vertical="center"/>
      <protection locked="0"/>
    </xf>
    <xf numFmtId="165" fontId="1" fillId="0" borderId="8" xfId="15" applyNumberFormat="1" applyFont="1" applyFill="1" applyBorder="1" applyAlignment="1" applyProtection="1">
      <alignment vertical="center"/>
      <protection locked="0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1" fillId="0" borderId="8" xfId="18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8" applyNumberFormat="1" applyFont="1" applyFill="1" applyBorder="1" applyAlignment="1" applyProtection="1">
      <alignment vertical="center"/>
      <protection locked="0"/>
    </xf>
    <xf numFmtId="165" fontId="0" fillId="0" borderId="14" xfId="18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8" applyNumberFormat="1" applyFont="1" applyFill="1" applyBorder="1" applyAlignment="1" applyProtection="1">
      <alignment vertical="center"/>
      <protection locked="0"/>
    </xf>
    <xf numFmtId="165" fontId="0" fillId="0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  <xf numFmtId="165" fontId="0" fillId="3" borderId="14" xfId="18" applyNumberFormat="1" applyFont="1" applyFill="1" applyBorder="1" applyAlignment="1" applyProtection="1">
      <alignment vertical="center"/>
      <protection locked="0"/>
    </xf>
    <xf numFmtId="165" fontId="1" fillId="3" borderId="14" xfId="18" applyNumberFormat="1" applyFont="1" applyFill="1" applyBorder="1" applyAlignment="1" applyProtection="1">
      <alignment vertical="center"/>
      <protection locked="0"/>
    </xf>
  </cellXfs>
  <cellStyles count="26">
    <cellStyle name="Millares" xfId="1" builtinId="3"/>
    <cellStyle name="Millares 2" xfId="5"/>
    <cellStyle name="Millares 2 2" xfId="18"/>
    <cellStyle name="Millares 29" xfId="8"/>
    <cellStyle name="Millares 29 2" xfId="19"/>
    <cellStyle name="Millares 3" xfId="12"/>
    <cellStyle name="Millares 3 2" xfId="23"/>
    <cellStyle name="Millares 4" xfId="13"/>
    <cellStyle name="Millares 4 2" xfId="24"/>
    <cellStyle name="Millares 5" xfId="14"/>
    <cellStyle name="Millares 5 2" xfId="25"/>
    <cellStyle name="Millares 55" xfId="9"/>
    <cellStyle name="Millares 55 2" xfId="20"/>
    <cellStyle name="Millares 6" xfId="15"/>
    <cellStyle name="Millares 67" xfId="10"/>
    <cellStyle name="Millares 67 2" xfId="21"/>
    <cellStyle name="Millares 69" xfId="11"/>
    <cellStyle name="Millares 69 2" xfId="22"/>
    <cellStyle name="Millares 7" xfId="16"/>
    <cellStyle name="Normal" xfId="0" builtinId="0"/>
    <cellStyle name="Normal 2" xfId="3"/>
    <cellStyle name="Normal 2 2" xfId="2"/>
    <cellStyle name="Normal 2 3" xfId="7"/>
    <cellStyle name="Normal 2 4" xfId="17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topLeftCell="A22" zoomScale="75" zoomScaleNormal="75" workbookViewId="0">
      <selection activeCell="D50" sqref="D50"/>
    </sheetView>
  </sheetViews>
  <sheetFormatPr baseColWidth="10" defaultColWidth="11" defaultRowHeight="15" x14ac:dyDescent="0.25"/>
  <cols>
    <col min="1" max="1" width="96.42578125" customWidth="1"/>
    <col min="2" max="2" width="17.28515625" bestFit="1" customWidth="1"/>
    <col min="3" max="3" width="18.5703125" bestFit="1" customWidth="1"/>
    <col min="4" max="4" width="98.5703125" customWidth="1"/>
    <col min="5" max="5" width="17.28515625" bestFit="1" customWidth="1"/>
    <col min="6" max="6" width="18.5703125" bestFit="1" customWidth="1"/>
  </cols>
  <sheetData>
    <row r="1" spans="1:6" ht="40.9" customHeight="1" x14ac:dyDescent="0.25">
      <c r="A1" s="278" t="s">
        <v>0</v>
      </c>
      <c r="B1" s="279"/>
      <c r="C1" s="279"/>
      <c r="D1" s="279"/>
      <c r="E1" s="279"/>
      <c r="F1" s="280"/>
    </row>
    <row r="2" spans="1:6" ht="15" customHeight="1" x14ac:dyDescent="0.25">
      <c r="A2" s="110" t="s">
        <v>589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634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158613446.14999998</v>
      </c>
      <c r="C9" s="47">
        <f>SUM(C10:C16)</f>
        <v>175549711.11000001</v>
      </c>
      <c r="D9" s="46" t="s">
        <v>10</v>
      </c>
      <c r="E9" s="47">
        <f>SUM(E10:E18)</f>
        <v>29999435.720000003</v>
      </c>
      <c r="F9" s="47">
        <f>SUM(F10:F18)</f>
        <v>27468727.59</v>
      </c>
    </row>
    <row r="10" spans="1:6" x14ac:dyDescent="0.25">
      <c r="A10" s="48" t="s">
        <v>11</v>
      </c>
      <c r="B10" s="261">
        <v>0</v>
      </c>
      <c r="C10" s="162">
        <v>0</v>
      </c>
      <c r="D10" s="48" t="s">
        <v>12</v>
      </c>
      <c r="E10" s="323">
        <v>-4017733.21</v>
      </c>
      <c r="F10" s="160">
        <v>-4008859.21</v>
      </c>
    </row>
    <row r="11" spans="1:6" x14ac:dyDescent="0.25">
      <c r="A11" s="48" t="s">
        <v>13</v>
      </c>
      <c r="B11" s="315">
        <v>144080682.88999999</v>
      </c>
      <c r="C11" s="162">
        <v>150040873.13</v>
      </c>
      <c r="D11" s="48" t="s">
        <v>14</v>
      </c>
      <c r="E11" s="323">
        <v>12563150.35</v>
      </c>
      <c r="F11" s="160">
        <v>5762794.5300000003</v>
      </c>
    </row>
    <row r="12" spans="1:6" x14ac:dyDescent="0.25">
      <c r="A12" s="48" t="s">
        <v>15</v>
      </c>
      <c r="B12" s="261">
        <v>0</v>
      </c>
      <c r="C12" s="162">
        <v>0</v>
      </c>
      <c r="D12" s="48" t="s">
        <v>16</v>
      </c>
      <c r="E12" s="323">
        <v>10207166.1</v>
      </c>
      <c r="F12" s="160">
        <v>11465927.16</v>
      </c>
    </row>
    <row r="13" spans="1:6" x14ac:dyDescent="0.25">
      <c r="A13" s="48" t="s">
        <v>17</v>
      </c>
      <c r="B13" s="316">
        <v>15791187.5</v>
      </c>
      <c r="C13" s="162">
        <v>24141831.960000001</v>
      </c>
      <c r="D13" s="48" t="s">
        <v>18</v>
      </c>
      <c r="E13" s="323">
        <v>0.01</v>
      </c>
      <c r="F13" s="160">
        <v>0.01</v>
      </c>
    </row>
    <row r="14" spans="1:6" x14ac:dyDescent="0.25">
      <c r="A14" s="48" t="s">
        <v>19</v>
      </c>
      <c r="B14" s="261">
        <v>0</v>
      </c>
      <c r="C14" s="162">
        <v>0</v>
      </c>
      <c r="D14" s="48" t="s">
        <v>20</v>
      </c>
      <c r="E14" s="323">
        <v>719680.53</v>
      </c>
      <c r="F14" s="160">
        <v>719680.53</v>
      </c>
    </row>
    <row r="15" spans="1:6" x14ac:dyDescent="0.25">
      <c r="A15" s="48" t="s">
        <v>21</v>
      </c>
      <c r="B15" s="317">
        <v>-1258424.24</v>
      </c>
      <c r="C15" s="162">
        <v>1367006.02</v>
      </c>
      <c r="D15" s="48" t="s">
        <v>22</v>
      </c>
      <c r="E15" s="323">
        <v>0</v>
      </c>
      <c r="F15" s="160">
        <v>0</v>
      </c>
    </row>
    <row r="16" spans="1:6" x14ac:dyDescent="0.25">
      <c r="A16" s="48" t="s">
        <v>23</v>
      </c>
      <c r="B16" s="261">
        <v>0</v>
      </c>
      <c r="C16" s="162">
        <v>0</v>
      </c>
      <c r="D16" s="48" t="s">
        <v>24</v>
      </c>
      <c r="E16" s="323">
        <v>9184914.2799999993</v>
      </c>
      <c r="F16" s="160">
        <v>12417412.57</v>
      </c>
    </row>
    <row r="17" spans="1:6" x14ac:dyDescent="0.25">
      <c r="A17" s="46" t="s">
        <v>25</v>
      </c>
      <c r="B17" s="47">
        <f>SUM(B18:B24)</f>
        <v>26560540.189999998</v>
      </c>
      <c r="C17" s="47">
        <f>SUM(C18:C24)</f>
        <v>25748193.740000002</v>
      </c>
      <c r="D17" s="48" t="s">
        <v>26</v>
      </c>
      <c r="E17" s="323">
        <v>0</v>
      </c>
      <c r="F17" s="160">
        <v>0</v>
      </c>
    </row>
    <row r="18" spans="1:6" x14ac:dyDescent="0.25">
      <c r="A18" s="48" t="s">
        <v>27</v>
      </c>
      <c r="B18" s="262">
        <v>0</v>
      </c>
      <c r="C18" s="162">
        <v>0</v>
      </c>
      <c r="D18" s="48" t="s">
        <v>28</v>
      </c>
      <c r="E18" s="323">
        <v>1342257.66</v>
      </c>
      <c r="F18" s="160">
        <v>1111772</v>
      </c>
    </row>
    <row r="19" spans="1:6" x14ac:dyDescent="0.25">
      <c r="A19" s="48" t="s">
        <v>29</v>
      </c>
      <c r="B19" s="318">
        <v>20624130.489999998</v>
      </c>
      <c r="C19" s="162">
        <v>19738692.190000001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318">
        <v>127509.61</v>
      </c>
      <c r="C20" s="162">
        <v>291555.83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318">
        <v>361498.22</v>
      </c>
      <c r="C21" s="162">
        <v>397135.85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262">
        <v>3423.28</v>
      </c>
      <c r="C22" s="162">
        <v>3423.28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262">
        <v>0</v>
      </c>
      <c r="C23" s="162">
        <v>0</v>
      </c>
      <c r="D23" s="46" t="s">
        <v>38</v>
      </c>
      <c r="E23" s="47">
        <f>E24+E25</f>
        <v>0</v>
      </c>
      <c r="F23" s="47">
        <f>F24+F25</f>
        <v>13666664</v>
      </c>
    </row>
    <row r="24" spans="1:6" x14ac:dyDescent="0.25">
      <c r="A24" s="48" t="s">
        <v>39</v>
      </c>
      <c r="B24" s="319">
        <v>5443978.5899999999</v>
      </c>
      <c r="C24" s="162">
        <v>5317386.59</v>
      </c>
      <c r="D24" s="48" t="s">
        <v>40</v>
      </c>
      <c r="E24" s="234">
        <v>0</v>
      </c>
      <c r="F24" s="160">
        <v>13666664</v>
      </c>
    </row>
    <row r="25" spans="1:6" x14ac:dyDescent="0.25">
      <c r="A25" s="46" t="s">
        <v>41</v>
      </c>
      <c r="B25" s="47">
        <f>SUM(B26:B30)</f>
        <v>34672713.710000001</v>
      </c>
      <c r="C25" s="47">
        <f>SUM(C26:C30)</f>
        <v>110495045.41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320">
        <v>6673913.2599999998</v>
      </c>
      <c r="C26" s="162">
        <v>32043312.219999999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263">
        <v>2010070.67</v>
      </c>
      <c r="C27" s="162">
        <v>2010070.67</v>
      </c>
      <c r="D27" s="46" t="s">
        <v>46</v>
      </c>
      <c r="E27" s="47">
        <f>SUM(E28:E30)</f>
        <v>49592137.350000001</v>
      </c>
      <c r="F27" s="47">
        <f>SUM(F28:F30)</f>
        <v>192137.35</v>
      </c>
    </row>
    <row r="28" spans="1:6" x14ac:dyDescent="0.25">
      <c r="A28" s="48" t="s">
        <v>47</v>
      </c>
      <c r="B28" s="263">
        <v>0</v>
      </c>
      <c r="C28" s="162">
        <v>0</v>
      </c>
      <c r="D28" s="48" t="s">
        <v>48</v>
      </c>
      <c r="E28" s="324">
        <v>192137.35</v>
      </c>
      <c r="F28" s="160">
        <v>192137.35</v>
      </c>
    </row>
    <row r="29" spans="1:6" x14ac:dyDescent="0.25">
      <c r="A29" s="48" t="s">
        <v>49</v>
      </c>
      <c r="B29" s="321">
        <v>25988729.780000001</v>
      </c>
      <c r="C29" s="162">
        <v>76441662.519999996</v>
      </c>
      <c r="D29" s="48" t="s">
        <v>50</v>
      </c>
      <c r="E29" s="324">
        <v>0</v>
      </c>
      <c r="F29" s="47">
        <v>0</v>
      </c>
    </row>
    <row r="30" spans="1:6" x14ac:dyDescent="0.25">
      <c r="A30" s="48" t="s">
        <v>51</v>
      </c>
      <c r="B30" s="263">
        <v>0</v>
      </c>
      <c r="C30" s="162">
        <v>0</v>
      </c>
      <c r="D30" s="48" t="s">
        <v>52</v>
      </c>
      <c r="E30" s="324">
        <v>49400000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754821.09000000008</v>
      </c>
      <c r="F31" s="47">
        <f>SUM(F32:F37)</f>
        <v>754821.09000000008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160">
        <v>110305.66</v>
      </c>
      <c r="F32" s="160">
        <v>110305.66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160">
        <v>644515.43000000005</v>
      </c>
      <c r="F33" s="160">
        <v>644515.43000000005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10021553.559999999</v>
      </c>
      <c r="F42" s="47">
        <f>SUM(F43:F45)</f>
        <v>9943058.2299999986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325">
        <v>10018296.52</v>
      </c>
      <c r="F43" s="47">
        <v>9939801.1899999995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3257.04</v>
      </c>
      <c r="F45" s="47">
        <v>3257.04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219846700.04999998</v>
      </c>
      <c r="C47" s="4">
        <f>C9+C17+C25+C31+C37+C38+C41</f>
        <v>311792950.25999999</v>
      </c>
      <c r="D47" s="2" t="s">
        <v>84</v>
      </c>
      <c r="E47" s="4">
        <f>E9+E19+E23+E26+E27+E31+E38+E42</f>
        <v>90367947.720000014</v>
      </c>
      <c r="F47" s="4">
        <f>F9+F19+F23+F26+F27+F31+F38+F42</f>
        <v>52025408.260000005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322">
        <v>21311</v>
      </c>
      <c r="C50" s="162">
        <v>21311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322">
        <v>212051.93</v>
      </c>
      <c r="C51" s="162">
        <v>1672600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322">
        <v>2527857199.7399998</v>
      </c>
      <c r="C52" s="162">
        <v>2112083457.74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322">
        <v>138370126.41999999</v>
      </c>
      <c r="C53" s="162">
        <v>107658854.37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322">
        <v>908953.74</v>
      </c>
      <c r="C54" s="162">
        <v>908953.74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322">
        <v>-121674513.14</v>
      </c>
      <c r="C55" s="162">
        <v>-103022414.52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322">
        <v>74136981.620000005</v>
      </c>
      <c r="C56" s="162">
        <v>68654418.920000002</v>
      </c>
      <c r="D56" s="45"/>
      <c r="E56" s="49"/>
      <c r="F56" s="49"/>
    </row>
    <row r="57" spans="1:6" x14ac:dyDescent="0.25">
      <c r="A57" s="46" t="s">
        <v>100</v>
      </c>
      <c r="B57" s="264">
        <v>0</v>
      </c>
      <c r="C57" s="162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264">
        <v>0</v>
      </c>
      <c r="C58" s="162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90367947.720000014</v>
      </c>
      <c r="F59" s="4">
        <f>F47+F57</f>
        <v>52025408.260000005</v>
      </c>
    </row>
    <row r="60" spans="1:6" x14ac:dyDescent="0.25">
      <c r="A60" s="3" t="s">
        <v>104</v>
      </c>
      <c r="B60" s="4">
        <f>SUM(B50:B58)</f>
        <v>2619832111.3099995</v>
      </c>
      <c r="C60" s="4">
        <f>SUM(C50:C58)</f>
        <v>2187977181.25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2839678811.3599997</v>
      </c>
      <c r="C62" s="4">
        <f>SUM(C47+C60)</f>
        <v>2499770131.5100002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22419195.280000001</v>
      </c>
      <c r="F63" s="47">
        <f>SUM(F64:F66)</f>
        <v>20638428.280000001</v>
      </c>
    </row>
    <row r="64" spans="1:6" x14ac:dyDescent="0.25">
      <c r="A64" s="45"/>
      <c r="B64" s="45"/>
      <c r="C64" s="45"/>
      <c r="D64" s="46" t="s">
        <v>108</v>
      </c>
      <c r="E64" s="326">
        <v>-52628.59</v>
      </c>
      <c r="F64" s="161">
        <v>-38628.589999999997</v>
      </c>
    </row>
    <row r="65" spans="1:6" x14ac:dyDescent="0.25">
      <c r="A65" s="45"/>
      <c r="B65" s="45"/>
      <c r="C65" s="45"/>
      <c r="D65" s="50" t="s">
        <v>109</v>
      </c>
      <c r="E65" s="326">
        <v>22471823.870000001</v>
      </c>
      <c r="F65" s="161">
        <v>20677056.870000001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2726891668.3600001</v>
      </c>
      <c r="F68" s="47">
        <f>SUM(F69:F73)</f>
        <v>2427106294.9699998</v>
      </c>
    </row>
    <row r="69" spans="1:6" x14ac:dyDescent="0.25">
      <c r="A69" s="53"/>
      <c r="B69" s="45"/>
      <c r="C69" s="45"/>
      <c r="D69" s="46" t="s">
        <v>112</v>
      </c>
      <c r="E69" s="327">
        <v>302505849.89999998</v>
      </c>
      <c r="F69" s="162">
        <v>321454272.87</v>
      </c>
    </row>
    <row r="70" spans="1:6" x14ac:dyDescent="0.25">
      <c r="A70" s="53"/>
      <c r="B70" s="45"/>
      <c r="C70" s="45"/>
      <c r="D70" s="46" t="s">
        <v>113</v>
      </c>
      <c r="E70" s="327">
        <v>2424385818.46</v>
      </c>
      <c r="F70" s="162">
        <v>2105652022.0999999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2749310863.6400003</v>
      </c>
      <c r="F79" s="4">
        <f>F63+F68+F75</f>
        <v>2447744723.25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2839678811.3600001</v>
      </c>
      <c r="F81" s="4">
        <f>F59+F79</f>
        <v>2499770131.5100002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B9:C62 E9:F4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C9 F9 B48:C49 B32:C46 C17 C25 B59:C59 E20:F23 E25:F27 E31:F31 E34:F42 E44:F44 E46:F63 E66:F68 E71:F71 F19 B61:C62 C60 F29:F30 E73:F81 F72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B22" sqref="B22:G2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87" t="s">
        <v>439</v>
      </c>
      <c r="B1" s="279"/>
      <c r="C1" s="279"/>
      <c r="D1" s="279"/>
      <c r="E1" s="279"/>
      <c r="F1" s="279"/>
      <c r="G1" s="280"/>
    </row>
    <row r="2" spans="1:7" x14ac:dyDescent="0.25">
      <c r="A2" s="299" t="str">
        <f>'Formato 1'!A2</f>
        <v>Municipio Dolores Hidalgo CIN (a)</v>
      </c>
      <c r="B2" s="300"/>
      <c r="C2" s="300"/>
      <c r="D2" s="300"/>
      <c r="E2" s="300"/>
      <c r="F2" s="300"/>
      <c r="G2" s="301"/>
    </row>
    <row r="3" spans="1:7" x14ac:dyDescent="0.25">
      <c r="A3" s="296" t="s">
        <v>440</v>
      </c>
      <c r="B3" s="297"/>
      <c r="C3" s="297"/>
      <c r="D3" s="297"/>
      <c r="E3" s="297"/>
      <c r="F3" s="297"/>
      <c r="G3" s="298"/>
    </row>
    <row r="4" spans="1:7" x14ac:dyDescent="0.25">
      <c r="A4" s="296" t="s">
        <v>2</v>
      </c>
      <c r="B4" s="297"/>
      <c r="C4" s="297"/>
      <c r="D4" s="297"/>
      <c r="E4" s="297"/>
      <c r="F4" s="297"/>
      <c r="G4" s="298"/>
    </row>
    <row r="5" spans="1:7" x14ac:dyDescent="0.25">
      <c r="A5" s="290" t="s">
        <v>441</v>
      </c>
      <c r="B5" s="291"/>
      <c r="C5" s="291"/>
      <c r="D5" s="291"/>
      <c r="E5" s="291"/>
      <c r="F5" s="291"/>
      <c r="G5" s="292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555</v>
      </c>
      <c r="B7" s="119">
        <f>SUM(B8:B19)</f>
        <v>308785429.44</v>
      </c>
      <c r="C7" s="119">
        <f t="shared" ref="C7:G7" si="0">SUM(C8:C19)</f>
        <v>320585646.63000005</v>
      </c>
      <c r="D7" s="119">
        <f t="shared" si="0"/>
        <v>333409072.49520004</v>
      </c>
      <c r="E7" s="119">
        <f t="shared" si="0"/>
        <v>346745435.39500803</v>
      </c>
      <c r="F7" s="119">
        <f t="shared" si="0"/>
        <v>360615252.81080836</v>
      </c>
      <c r="G7" s="119">
        <f t="shared" si="0"/>
        <v>375039862.92324072</v>
      </c>
    </row>
    <row r="8" spans="1:7" x14ac:dyDescent="0.25">
      <c r="A8" s="58" t="s">
        <v>556</v>
      </c>
      <c r="B8" s="75">
        <v>50080201.43</v>
      </c>
      <c r="C8" s="75">
        <v>52083409.490000002</v>
      </c>
      <c r="D8" s="75">
        <f>C8*1.04</f>
        <v>54166745.869600005</v>
      </c>
      <c r="E8" s="75">
        <f>D8*1.04</f>
        <v>56333415.704384007</v>
      </c>
      <c r="F8" s="75">
        <f>E8*1.04</f>
        <v>58586752.33255937</v>
      </c>
      <c r="G8" s="75">
        <f>F8*1.04</f>
        <v>60930222.425861746</v>
      </c>
    </row>
    <row r="9" spans="1:7" ht="15.75" customHeight="1" x14ac:dyDescent="0.25">
      <c r="A9" s="58" t="s">
        <v>557</v>
      </c>
      <c r="B9" s="75">
        <v>0</v>
      </c>
      <c r="C9" s="75">
        <v>0</v>
      </c>
      <c r="D9" s="75">
        <f t="shared" ref="D9:G19" si="1">C9*1.04</f>
        <v>0</v>
      </c>
      <c r="E9" s="75">
        <f t="shared" si="1"/>
        <v>0</v>
      </c>
      <c r="F9" s="75">
        <f t="shared" si="1"/>
        <v>0</v>
      </c>
      <c r="G9" s="75">
        <f t="shared" si="1"/>
        <v>0</v>
      </c>
    </row>
    <row r="10" spans="1:7" x14ac:dyDescent="0.25">
      <c r="A10" s="58" t="s">
        <v>479</v>
      </c>
      <c r="B10" s="75">
        <v>0</v>
      </c>
      <c r="C10" s="75">
        <v>0</v>
      </c>
      <c r="D10" s="75">
        <f t="shared" si="1"/>
        <v>0</v>
      </c>
      <c r="E10" s="75">
        <f t="shared" si="1"/>
        <v>0</v>
      </c>
      <c r="F10" s="75">
        <f t="shared" si="1"/>
        <v>0</v>
      </c>
      <c r="G10" s="75">
        <f t="shared" si="1"/>
        <v>0</v>
      </c>
    </row>
    <row r="11" spans="1:7" x14ac:dyDescent="0.25">
      <c r="A11" s="58" t="s">
        <v>480</v>
      </c>
      <c r="B11" s="75">
        <v>36097026.920000002</v>
      </c>
      <c r="C11" s="75">
        <v>37540908</v>
      </c>
      <c r="D11" s="75">
        <f t="shared" si="1"/>
        <v>39042544.32</v>
      </c>
      <c r="E11" s="75">
        <f t="shared" si="1"/>
        <v>40604246.092799999</v>
      </c>
      <c r="F11" s="75">
        <f t="shared" si="1"/>
        <v>42228415.936512001</v>
      </c>
      <c r="G11" s="75">
        <f t="shared" si="1"/>
        <v>43917552.573972486</v>
      </c>
    </row>
    <row r="12" spans="1:7" x14ac:dyDescent="0.25">
      <c r="A12" s="58" t="s">
        <v>558</v>
      </c>
      <c r="B12" s="75">
        <v>3788666.96</v>
      </c>
      <c r="C12" s="75">
        <v>3940213.64</v>
      </c>
      <c r="D12" s="75">
        <f t="shared" si="1"/>
        <v>4097822.1856000004</v>
      </c>
      <c r="E12" s="75">
        <f t="shared" si="1"/>
        <v>4261735.073024001</v>
      </c>
      <c r="F12" s="75">
        <f t="shared" si="1"/>
        <v>4432204.4759449614</v>
      </c>
      <c r="G12" s="75">
        <f t="shared" si="1"/>
        <v>4609492.6549827596</v>
      </c>
    </row>
    <row r="13" spans="1:7" x14ac:dyDescent="0.25">
      <c r="A13" s="58" t="s">
        <v>559</v>
      </c>
      <c r="B13" s="75">
        <v>4746870.32</v>
      </c>
      <c r="C13" s="75">
        <v>4936745.13</v>
      </c>
      <c r="D13" s="75">
        <f t="shared" si="1"/>
        <v>5134214.9352000002</v>
      </c>
      <c r="E13" s="75">
        <f t="shared" si="1"/>
        <v>5339583.5326080006</v>
      </c>
      <c r="F13" s="75">
        <f t="shared" si="1"/>
        <v>5553166.8739123205</v>
      </c>
      <c r="G13" s="75">
        <f t="shared" si="1"/>
        <v>5775293.5488688136</v>
      </c>
    </row>
    <row r="14" spans="1:7" x14ac:dyDescent="0.25">
      <c r="A14" s="59" t="s">
        <v>483</v>
      </c>
      <c r="B14" s="75">
        <v>0</v>
      </c>
      <c r="C14" s="75">
        <v>0</v>
      </c>
      <c r="D14" s="75">
        <f t="shared" si="1"/>
        <v>0</v>
      </c>
      <c r="E14" s="75">
        <f t="shared" si="1"/>
        <v>0</v>
      </c>
      <c r="F14" s="75">
        <f t="shared" si="1"/>
        <v>0</v>
      </c>
      <c r="G14" s="75">
        <f t="shared" si="1"/>
        <v>0</v>
      </c>
    </row>
    <row r="15" spans="1:7" x14ac:dyDescent="0.25">
      <c r="A15" s="58" t="s">
        <v>484</v>
      </c>
      <c r="B15" s="75">
        <v>209691138.18000001</v>
      </c>
      <c r="C15" s="75">
        <v>218078783.71000001</v>
      </c>
      <c r="D15" s="75">
        <f t="shared" si="1"/>
        <v>226801935.05840001</v>
      </c>
      <c r="E15" s="75">
        <f t="shared" si="1"/>
        <v>235874012.46073601</v>
      </c>
      <c r="F15" s="75">
        <f t="shared" si="1"/>
        <v>245308972.95916545</v>
      </c>
      <c r="G15" s="75">
        <f t="shared" si="1"/>
        <v>255121331.87753209</v>
      </c>
    </row>
    <row r="16" spans="1:7" x14ac:dyDescent="0.25">
      <c r="A16" s="58" t="s">
        <v>560</v>
      </c>
      <c r="B16" s="75">
        <v>3851525.63</v>
      </c>
      <c r="C16" s="75">
        <v>4005586.66</v>
      </c>
      <c r="D16" s="75">
        <f t="shared" si="1"/>
        <v>4165810.1264000004</v>
      </c>
      <c r="E16" s="75">
        <f t="shared" si="1"/>
        <v>4332442.5314560002</v>
      </c>
      <c r="F16" s="75">
        <f t="shared" si="1"/>
        <v>4505740.2327142404</v>
      </c>
      <c r="G16" s="75">
        <f t="shared" si="1"/>
        <v>4685969.8420228101</v>
      </c>
    </row>
    <row r="17" spans="1:7" x14ac:dyDescent="0.25">
      <c r="A17" s="58" t="s">
        <v>486</v>
      </c>
      <c r="B17" s="75">
        <v>530000</v>
      </c>
      <c r="C17" s="75">
        <v>0</v>
      </c>
      <c r="D17" s="75">
        <f t="shared" si="1"/>
        <v>0</v>
      </c>
      <c r="E17" s="75">
        <f t="shared" si="1"/>
        <v>0</v>
      </c>
      <c r="F17" s="75">
        <f t="shared" si="1"/>
        <v>0</v>
      </c>
      <c r="G17" s="75">
        <f t="shared" si="1"/>
        <v>0</v>
      </c>
    </row>
    <row r="18" spans="1:7" x14ac:dyDescent="0.25">
      <c r="A18" s="58" t="s">
        <v>561</v>
      </c>
      <c r="B18" s="75">
        <v>0</v>
      </c>
      <c r="C18" s="75">
        <v>0</v>
      </c>
      <c r="D18" s="75">
        <f t="shared" si="1"/>
        <v>0</v>
      </c>
      <c r="E18" s="75">
        <f t="shared" si="1"/>
        <v>0</v>
      </c>
      <c r="F18" s="75">
        <f t="shared" si="1"/>
        <v>0</v>
      </c>
      <c r="G18" s="75">
        <f t="shared" si="1"/>
        <v>0</v>
      </c>
    </row>
    <row r="19" spans="1:7" x14ac:dyDescent="0.25">
      <c r="A19" s="92" t="s">
        <v>562</v>
      </c>
      <c r="B19" s="75">
        <v>0</v>
      </c>
      <c r="C19" s="75">
        <v>0</v>
      </c>
      <c r="D19" s="75">
        <f t="shared" si="1"/>
        <v>0</v>
      </c>
      <c r="E19" s="75">
        <f t="shared" si="1"/>
        <v>0</v>
      </c>
      <c r="F19" s="75">
        <f t="shared" si="1"/>
        <v>0</v>
      </c>
      <c r="G19" s="75">
        <f t="shared" si="1"/>
        <v>0</v>
      </c>
    </row>
    <row r="20" spans="1:7" x14ac:dyDescent="0.25">
      <c r="A20" s="58" t="s">
        <v>570</v>
      </c>
      <c r="B20" s="75"/>
      <c r="C20" s="75"/>
      <c r="D20" s="75"/>
      <c r="E20" s="75"/>
      <c r="F20" s="75"/>
      <c r="G20" s="75"/>
    </row>
    <row r="21" spans="1:7" x14ac:dyDescent="0.25">
      <c r="A21" s="3" t="s">
        <v>563</v>
      </c>
      <c r="B21" s="119">
        <f>SUM(B22:B26)</f>
        <v>292745916.75</v>
      </c>
      <c r="C21" s="119">
        <f t="shared" ref="C21:G21" si="2">SUM(C22:C26)</f>
        <v>304455753.42000002</v>
      </c>
      <c r="D21" s="119">
        <f t="shared" si="2"/>
        <v>316633983.55680001</v>
      </c>
      <c r="E21" s="119">
        <f t="shared" si="2"/>
        <v>329299342.89907199</v>
      </c>
      <c r="F21" s="119">
        <f t="shared" si="2"/>
        <v>342471316.61503488</v>
      </c>
      <c r="G21" s="119">
        <f t="shared" si="2"/>
        <v>356170169.27963626</v>
      </c>
    </row>
    <row r="22" spans="1:7" x14ac:dyDescent="0.25">
      <c r="A22" s="58" t="s">
        <v>564</v>
      </c>
      <c r="B22" s="76">
        <v>292745916.75</v>
      </c>
      <c r="C22" s="76">
        <v>304455753.42000002</v>
      </c>
      <c r="D22" s="76">
        <v>316633983.55680001</v>
      </c>
      <c r="E22" s="76">
        <v>329299342.89907199</v>
      </c>
      <c r="F22" s="76">
        <v>342471316.61503488</v>
      </c>
      <c r="G22" s="76">
        <v>356170169.27963626</v>
      </c>
    </row>
    <row r="23" spans="1:7" x14ac:dyDescent="0.25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570</v>
      </c>
      <c r="B27" s="76"/>
      <c r="C27" s="76"/>
      <c r="D27" s="76"/>
      <c r="E27" s="76"/>
      <c r="F27" s="76"/>
      <c r="G27" s="76"/>
    </row>
    <row r="28" spans="1:7" x14ac:dyDescent="0.25">
      <c r="A28" s="3" t="s">
        <v>567</v>
      </c>
      <c r="B28" s="119">
        <f>SUM(B29)</f>
        <v>0</v>
      </c>
      <c r="C28" s="119">
        <f t="shared" ref="C28:G28" si="3">SUM(C29)</f>
        <v>0</v>
      </c>
      <c r="D28" s="119">
        <f t="shared" si="3"/>
        <v>0</v>
      </c>
      <c r="E28" s="119">
        <f t="shared" si="3"/>
        <v>0</v>
      </c>
      <c r="F28" s="119">
        <f t="shared" si="3"/>
        <v>0</v>
      </c>
      <c r="G28" s="119">
        <f t="shared" si="3"/>
        <v>0</v>
      </c>
    </row>
    <row r="29" spans="1:7" x14ac:dyDescent="0.25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569</v>
      </c>
      <c r="B31" s="119">
        <f>B21+B7+B28</f>
        <v>601531346.19000006</v>
      </c>
      <c r="C31" s="119">
        <f t="shared" ref="C31:G31" si="4">C21+C7+C28</f>
        <v>625041400.05000007</v>
      </c>
      <c r="D31" s="119">
        <f t="shared" si="4"/>
        <v>650043056.05200005</v>
      </c>
      <c r="E31" s="119">
        <f t="shared" si="4"/>
        <v>676044778.29408002</v>
      </c>
      <c r="F31" s="119">
        <f t="shared" si="4"/>
        <v>703086569.42584324</v>
      </c>
      <c r="G31" s="119">
        <f t="shared" si="4"/>
        <v>731210032.20287704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20:G21 C7:G7 B23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C25" sqref="C2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87" t="s">
        <v>458</v>
      </c>
      <c r="B1" s="279"/>
      <c r="C1" s="279"/>
      <c r="D1" s="279"/>
      <c r="E1" s="279"/>
      <c r="F1" s="279"/>
      <c r="G1" s="280"/>
    </row>
    <row r="2" spans="1:7" x14ac:dyDescent="0.25">
      <c r="A2" s="299" t="str">
        <f>'Formato 1'!A2</f>
        <v>Municipio Dolores Hidalgo CIN (a)</v>
      </c>
      <c r="B2" s="300"/>
      <c r="C2" s="300"/>
      <c r="D2" s="300"/>
      <c r="E2" s="300"/>
      <c r="F2" s="300"/>
      <c r="G2" s="301"/>
    </row>
    <row r="3" spans="1:7" x14ac:dyDescent="0.25">
      <c r="A3" s="296" t="s">
        <v>459</v>
      </c>
      <c r="B3" s="297"/>
      <c r="C3" s="297"/>
      <c r="D3" s="297"/>
      <c r="E3" s="297"/>
      <c r="F3" s="297"/>
      <c r="G3" s="298"/>
    </row>
    <row r="4" spans="1:7" x14ac:dyDescent="0.25">
      <c r="A4" s="296" t="s">
        <v>2</v>
      </c>
      <c r="B4" s="297"/>
      <c r="C4" s="297"/>
      <c r="D4" s="297"/>
      <c r="E4" s="297"/>
      <c r="F4" s="297"/>
      <c r="G4" s="298"/>
    </row>
    <row r="5" spans="1:7" x14ac:dyDescent="0.25">
      <c r="A5" s="290" t="s">
        <v>441</v>
      </c>
      <c r="B5" s="291"/>
      <c r="C5" s="291"/>
      <c r="D5" s="291"/>
      <c r="E5" s="291"/>
      <c r="F5" s="291"/>
      <c r="G5" s="292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461</v>
      </c>
      <c r="B7" s="119">
        <f t="shared" ref="B7:G7" si="0">SUM(B8:B16)</f>
        <v>308785429.43999982</v>
      </c>
      <c r="C7" s="119">
        <f t="shared" si="0"/>
        <v>321136846.6175999</v>
      </c>
      <c r="D7" s="119">
        <f t="shared" si="0"/>
        <v>333982320.48230392</v>
      </c>
      <c r="E7" s="119">
        <f t="shared" si="0"/>
        <v>347341613.30159611</v>
      </c>
      <c r="F7" s="119">
        <f t="shared" si="0"/>
        <v>361235277.83365989</v>
      </c>
      <c r="G7" s="119">
        <f t="shared" si="0"/>
        <v>375684688.94700634</v>
      </c>
    </row>
    <row r="8" spans="1:7" x14ac:dyDescent="0.25">
      <c r="A8" s="58" t="s">
        <v>573</v>
      </c>
      <c r="B8" s="75">
        <v>182482174.92999989</v>
      </c>
      <c r="C8" s="75">
        <v>189781461.9271999</v>
      </c>
      <c r="D8" s="75">
        <v>197372720.4042879</v>
      </c>
      <c r="E8" s="75">
        <v>205267629.22045943</v>
      </c>
      <c r="F8" s="75">
        <v>213478334.38927782</v>
      </c>
      <c r="G8" s="75">
        <v>222017467.76484895</v>
      </c>
    </row>
    <row r="9" spans="1:7" ht="15.75" customHeight="1" x14ac:dyDescent="0.25">
      <c r="A9" s="58" t="s">
        <v>574</v>
      </c>
      <c r="B9" s="75">
        <v>4727900</v>
      </c>
      <c r="C9" s="75">
        <v>4917016</v>
      </c>
      <c r="D9" s="75">
        <v>5113696.6400000006</v>
      </c>
      <c r="E9" s="75">
        <v>5318244.5056000007</v>
      </c>
      <c r="F9" s="75">
        <v>5530974.2858240008</v>
      </c>
      <c r="G9" s="75">
        <v>5752213.2572569614</v>
      </c>
    </row>
    <row r="10" spans="1:7" x14ac:dyDescent="0.25">
      <c r="A10" s="58" t="s">
        <v>464</v>
      </c>
      <c r="B10" s="75">
        <v>54171529.899999976</v>
      </c>
      <c r="C10" s="75">
        <v>56338391.095999978</v>
      </c>
      <c r="D10" s="75">
        <v>58591926.739839979</v>
      </c>
      <c r="E10" s="75">
        <v>60935603.809433579</v>
      </c>
      <c r="F10" s="75">
        <v>63373027.961810924</v>
      </c>
      <c r="G10" s="75">
        <v>65907949.080283366</v>
      </c>
    </row>
    <row r="11" spans="1:7" x14ac:dyDescent="0.25">
      <c r="A11" s="58" t="s">
        <v>465</v>
      </c>
      <c r="B11" s="75">
        <v>47812362.149999999</v>
      </c>
      <c r="C11" s="75">
        <v>49724856.636</v>
      </c>
      <c r="D11" s="75">
        <v>51713850.901440002</v>
      </c>
      <c r="E11" s="75">
        <v>53782404.937497601</v>
      </c>
      <c r="F11" s="75">
        <v>55933701.134997509</v>
      </c>
      <c r="G11" s="75">
        <v>58171049.180397414</v>
      </c>
    </row>
    <row r="12" spans="1:7" x14ac:dyDescent="0.25">
      <c r="A12" s="58" t="s">
        <v>575</v>
      </c>
      <c r="B12" s="75">
        <v>1500000</v>
      </c>
      <c r="C12" s="75">
        <v>1560000</v>
      </c>
      <c r="D12" s="75">
        <v>1622400</v>
      </c>
      <c r="E12" s="75">
        <v>1687296</v>
      </c>
      <c r="F12" s="75">
        <v>1754787.8400000001</v>
      </c>
      <c r="G12" s="75">
        <v>1824979.3536000003</v>
      </c>
    </row>
    <row r="13" spans="1:7" x14ac:dyDescent="0.25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468</v>
      </c>
      <c r="B14" s="75">
        <v>4071181.2</v>
      </c>
      <c r="C14" s="75">
        <v>4234028.4480000008</v>
      </c>
      <c r="D14" s="75">
        <v>4403389.5859200014</v>
      </c>
      <c r="E14" s="75">
        <v>4579525.1693568015</v>
      </c>
      <c r="F14" s="75">
        <v>4762706.1761310734</v>
      </c>
      <c r="G14" s="75">
        <v>4953214.4231763165</v>
      </c>
    </row>
    <row r="15" spans="1:7" x14ac:dyDescent="0.25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470</v>
      </c>
      <c r="B16" s="75">
        <v>14020281.26</v>
      </c>
      <c r="C16" s="75">
        <v>14581092.510400001</v>
      </c>
      <c r="D16" s="75">
        <v>15164336.210816002</v>
      </c>
      <c r="E16" s="75">
        <v>15770909.659248643</v>
      </c>
      <c r="F16" s="75">
        <v>16401746.045618588</v>
      </c>
      <c r="G16" s="75">
        <v>17057815.887443334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471</v>
      </c>
      <c r="B18" s="119">
        <f>SUM(B19:B27)</f>
        <v>292745916.75</v>
      </c>
      <c r="C18" s="119">
        <f t="shared" ref="C18:G18" si="1">SUM(C19:C27)</f>
        <v>304455753.42000002</v>
      </c>
      <c r="D18" s="119">
        <f t="shared" si="1"/>
        <v>316633983.55680001</v>
      </c>
      <c r="E18" s="119">
        <f t="shared" si="1"/>
        <v>329299342.89907199</v>
      </c>
      <c r="F18" s="119">
        <f t="shared" si="1"/>
        <v>342471316.61503494</v>
      </c>
      <c r="G18" s="119">
        <f t="shared" si="1"/>
        <v>356170169.27963632</v>
      </c>
    </row>
    <row r="19" spans="1:7" x14ac:dyDescent="0.25">
      <c r="A19" s="58" t="s">
        <v>573</v>
      </c>
      <c r="B19" s="76">
        <v>32989636.370000001</v>
      </c>
      <c r="C19" s="76">
        <v>34309221.8248</v>
      </c>
      <c r="D19" s="76">
        <v>35681590.697792001</v>
      </c>
      <c r="E19" s="76">
        <v>37108854.325703681</v>
      </c>
      <c r="F19" s="76">
        <v>38593208.498731829</v>
      </c>
      <c r="G19" s="76">
        <v>40136936.838681102</v>
      </c>
    </row>
    <row r="20" spans="1:7" x14ac:dyDescent="0.25">
      <c r="A20" s="58" t="s">
        <v>574</v>
      </c>
      <c r="B20" s="76">
        <v>39033000</v>
      </c>
      <c r="C20" s="76">
        <v>40594320</v>
      </c>
      <c r="D20" s="76">
        <v>42218092.800000004</v>
      </c>
      <c r="E20" s="76">
        <v>43906816.512000009</v>
      </c>
      <c r="F20" s="76">
        <v>45663089.172480009</v>
      </c>
      <c r="G20" s="76">
        <v>47489612.739379212</v>
      </c>
    </row>
    <row r="21" spans="1:7" x14ac:dyDescent="0.25">
      <c r="A21" s="58" t="s">
        <v>464</v>
      </c>
      <c r="B21" s="76">
        <v>34668098.359999999</v>
      </c>
      <c r="C21" s="76">
        <v>36054822.294399999</v>
      </c>
      <c r="D21" s="76">
        <v>37497015.186176002</v>
      </c>
      <c r="E21" s="76">
        <v>38996895.793623045</v>
      </c>
      <c r="F21" s="76">
        <v>40556771.625367969</v>
      </c>
      <c r="G21" s="76">
        <v>42179042.490382686</v>
      </c>
    </row>
    <row r="22" spans="1:7" x14ac:dyDescent="0.25">
      <c r="A22" s="58" t="s">
        <v>465</v>
      </c>
      <c r="B22" s="76">
        <v>16967978.620000001</v>
      </c>
      <c r="C22" s="76">
        <v>17646697.764800001</v>
      </c>
      <c r="D22" s="76">
        <v>18352565.675392002</v>
      </c>
      <c r="E22" s="76">
        <v>19086668.302407682</v>
      </c>
      <c r="F22" s="76">
        <v>19850135.034503989</v>
      </c>
      <c r="G22" s="76">
        <v>20644140.435884148</v>
      </c>
    </row>
    <row r="23" spans="1:7" x14ac:dyDescent="0.25">
      <c r="A23" s="59" t="s">
        <v>575</v>
      </c>
      <c r="B23" s="76">
        <v>8000</v>
      </c>
      <c r="C23" s="76">
        <v>8320</v>
      </c>
      <c r="D23" s="76">
        <v>8652.8000000000011</v>
      </c>
      <c r="E23" s="76">
        <v>8998.9120000000021</v>
      </c>
      <c r="F23" s="76">
        <v>9358.8684800000028</v>
      </c>
      <c r="G23" s="76">
        <v>9733.2232192000029</v>
      </c>
    </row>
    <row r="24" spans="1:7" x14ac:dyDescent="0.25">
      <c r="A24" s="59" t="s">
        <v>467</v>
      </c>
      <c r="B24" s="76">
        <v>162127695.40000001</v>
      </c>
      <c r="C24" s="76">
        <v>168612803.21600002</v>
      </c>
      <c r="D24" s="76">
        <v>175357315.34464002</v>
      </c>
      <c r="E24" s="76">
        <v>182371607.95842561</v>
      </c>
      <c r="F24" s="76">
        <v>189666472.27676263</v>
      </c>
      <c r="G24" s="76">
        <v>197253131.16783315</v>
      </c>
    </row>
    <row r="25" spans="1:7" x14ac:dyDescent="0.25">
      <c r="A25" s="59" t="s">
        <v>468</v>
      </c>
      <c r="B25" s="76">
        <v>6951508</v>
      </c>
      <c r="C25" s="76">
        <v>7229568.3200000003</v>
      </c>
      <c r="D25" s="76">
        <v>7518751.0528000006</v>
      </c>
      <c r="E25" s="76">
        <v>7819501.0949120009</v>
      </c>
      <c r="F25" s="76">
        <v>8132281.1387084816</v>
      </c>
      <c r="G25" s="76">
        <v>8457572.3842568211</v>
      </c>
    </row>
    <row r="26" spans="1:7" x14ac:dyDescent="0.25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473</v>
      </c>
      <c r="B29" s="119">
        <f>B18+B7</f>
        <v>601531346.18999982</v>
      </c>
      <c r="C29" s="119">
        <f t="shared" ref="C29:G29" si="2">C18+C7</f>
        <v>625592600.03759992</v>
      </c>
      <c r="D29" s="119">
        <f t="shared" si="2"/>
        <v>650616304.03910398</v>
      </c>
      <c r="E29" s="119">
        <f t="shared" si="2"/>
        <v>676640956.2006681</v>
      </c>
      <c r="F29" s="119">
        <f t="shared" si="2"/>
        <v>703706594.44869483</v>
      </c>
      <c r="G29" s="119">
        <f t="shared" si="2"/>
        <v>731854858.22664261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8:G28 B18:G18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87" t="s">
        <v>474</v>
      </c>
      <c r="B1" s="279"/>
      <c r="C1" s="279"/>
      <c r="D1" s="279"/>
      <c r="E1" s="279"/>
      <c r="F1" s="279"/>
      <c r="G1" s="280"/>
    </row>
    <row r="2" spans="1:7" x14ac:dyDescent="0.25">
      <c r="A2" s="299" t="str">
        <f>'Formato 1'!A2</f>
        <v>Municipio Dolores Hidalgo CIN (a)</v>
      </c>
      <c r="B2" s="300"/>
      <c r="C2" s="300"/>
      <c r="D2" s="300"/>
      <c r="E2" s="300"/>
      <c r="F2" s="300"/>
      <c r="G2" s="301"/>
    </row>
    <row r="3" spans="1:7" x14ac:dyDescent="0.25">
      <c r="A3" s="296" t="s">
        <v>475</v>
      </c>
      <c r="B3" s="297"/>
      <c r="C3" s="297"/>
      <c r="D3" s="297"/>
      <c r="E3" s="297"/>
      <c r="F3" s="297"/>
      <c r="G3" s="298"/>
    </row>
    <row r="4" spans="1:7" x14ac:dyDescent="0.25">
      <c r="A4" s="296" t="s">
        <v>2</v>
      </c>
      <c r="B4" s="297"/>
      <c r="C4" s="297"/>
      <c r="D4" s="297"/>
      <c r="E4" s="297"/>
      <c r="F4" s="297"/>
      <c r="G4" s="298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444</v>
      </c>
      <c r="B6" s="119">
        <f>SUM(B7:B18)</f>
        <v>497514583.06999999</v>
      </c>
      <c r="C6" s="119">
        <f t="shared" ref="C6:G6" si="0">SUM(C7:C18)</f>
        <v>502524311.08000004</v>
      </c>
      <c r="D6" s="119">
        <f t="shared" si="0"/>
        <v>295190952.44</v>
      </c>
      <c r="E6" s="119">
        <f t="shared" si="0"/>
        <v>311857875.10000002</v>
      </c>
      <c r="F6" s="119">
        <f t="shared" si="0"/>
        <v>616738465.64999998</v>
      </c>
      <c r="G6" s="119">
        <f t="shared" si="0"/>
        <v>677139716.98000002</v>
      </c>
    </row>
    <row r="7" spans="1:7" x14ac:dyDescent="0.25">
      <c r="A7" s="58" t="s">
        <v>556</v>
      </c>
      <c r="B7" s="75">
        <v>34694390.390000001</v>
      </c>
      <c r="C7" s="204">
        <v>34735883.609999999</v>
      </c>
      <c r="D7" s="204">
        <v>36485187.109999999</v>
      </c>
      <c r="E7" s="205">
        <v>44043010.380000003</v>
      </c>
      <c r="F7" s="206">
        <v>52732814.170000002</v>
      </c>
      <c r="G7" s="75">
        <v>52569617.939999998</v>
      </c>
    </row>
    <row r="8" spans="1:7" ht="15.75" customHeight="1" x14ac:dyDescent="0.25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479</v>
      </c>
      <c r="B9" s="75">
        <v>5156210.1100000003</v>
      </c>
      <c r="C9" s="204">
        <v>4280522.6100000003</v>
      </c>
      <c r="D9" s="204">
        <v>3077138.29</v>
      </c>
      <c r="E9" s="206">
        <v>1087100</v>
      </c>
      <c r="F9" s="206">
        <v>3652435.5</v>
      </c>
      <c r="G9" s="75">
        <v>7707094.5</v>
      </c>
    </row>
    <row r="10" spans="1:7" x14ac:dyDescent="0.25">
      <c r="A10" s="58" t="s">
        <v>480</v>
      </c>
      <c r="B10" s="75">
        <v>17046775.02</v>
      </c>
      <c r="C10" s="204">
        <v>21241734.850000001</v>
      </c>
      <c r="D10" s="204">
        <v>28994176.420000002</v>
      </c>
      <c r="E10" s="205">
        <v>34113244.539999999</v>
      </c>
      <c r="F10" s="206">
        <v>35975781.090000004</v>
      </c>
      <c r="G10" s="75">
        <v>31397714.359999999</v>
      </c>
    </row>
    <row r="11" spans="1:7" x14ac:dyDescent="0.25">
      <c r="A11" s="58" t="s">
        <v>558</v>
      </c>
      <c r="B11" s="75">
        <v>14220063.75</v>
      </c>
      <c r="C11" s="204">
        <v>12138784.710000001</v>
      </c>
      <c r="D11" s="204">
        <v>2328590.6800000002</v>
      </c>
      <c r="E11" s="205">
        <v>2044927.43</v>
      </c>
      <c r="F11" s="206">
        <v>4558857.8600000003</v>
      </c>
      <c r="G11" s="75">
        <v>16605123.26</v>
      </c>
    </row>
    <row r="12" spans="1:7" x14ac:dyDescent="0.25">
      <c r="A12" s="58" t="s">
        <v>559</v>
      </c>
      <c r="B12" s="75">
        <v>3459611.18</v>
      </c>
      <c r="C12" s="204">
        <v>3572232.62</v>
      </c>
      <c r="D12" s="204">
        <v>3718280.47</v>
      </c>
      <c r="E12" s="205">
        <v>5590122.54</v>
      </c>
      <c r="F12" s="206">
        <v>6477364.5999999996</v>
      </c>
      <c r="G12" s="75">
        <v>11349143.810000001</v>
      </c>
    </row>
    <row r="13" spans="1:7" x14ac:dyDescent="0.25">
      <c r="A13" s="59" t="s">
        <v>483</v>
      </c>
      <c r="B13" s="75">
        <v>0</v>
      </c>
      <c r="C13" s="204">
        <v>0</v>
      </c>
      <c r="D13" s="204">
        <v>1203200.83</v>
      </c>
      <c r="E13" s="204">
        <v>0</v>
      </c>
      <c r="F13" s="204">
        <v>0</v>
      </c>
      <c r="G13" s="75">
        <v>0</v>
      </c>
    </row>
    <row r="14" spans="1:7" x14ac:dyDescent="0.25">
      <c r="A14" s="58" t="s">
        <v>484</v>
      </c>
      <c r="B14" s="75">
        <v>422937532.62</v>
      </c>
      <c r="C14" s="207">
        <v>426555152.68000001</v>
      </c>
      <c r="D14" s="207">
        <v>175305528.69</v>
      </c>
      <c r="E14" s="208">
        <v>179616103.40000001</v>
      </c>
      <c r="F14" s="206">
        <v>513341212.43000001</v>
      </c>
      <c r="G14" s="209">
        <v>557511023.11000001</v>
      </c>
    </row>
    <row r="15" spans="1:7" x14ac:dyDescent="0.25">
      <c r="A15" s="58" t="s">
        <v>560</v>
      </c>
      <c r="B15" s="75">
        <v>0</v>
      </c>
      <c r="C15" s="204">
        <v>0</v>
      </c>
      <c r="D15" s="204">
        <v>1940856.94</v>
      </c>
      <c r="E15" s="208">
        <v>2534441.92</v>
      </c>
      <c r="F15" s="204">
        <v>0</v>
      </c>
      <c r="G15" s="75">
        <v>0</v>
      </c>
    </row>
    <row r="16" spans="1:7" x14ac:dyDescent="0.25">
      <c r="A16" s="58" t="s">
        <v>486</v>
      </c>
      <c r="B16" s="75">
        <v>0</v>
      </c>
      <c r="C16" s="210">
        <v>0</v>
      </c>
      <c r="D16" s="210">
        <v>0</v>
      </c>
      <c r="E16" s="204">
        <v>0</v>
      </c>
      <c r="F16" s="204">
        <v>0</v>
      </c>
      <c r="G16" s="75">
        <v>0</v>
      </c>
    </row>
    <row r="17" spans="1:7" x14ac:dyDescent="0.25">
      <c r="A17" s="58" t="s">
        <v>561</v>
      </c>
      <c r="B17" s="75">
        <v>0</v>
      </c>
      <c r="C17" s="204">
        <v>0</v>
      </c>
      <c r="D17" s="204">
        <v>42137993.009999998</v>
      </c>
      <c r="E17" s="208">
        <v>42828924.890000001</v>
      </c>
      <c r="F17" s="206"/>
      <c r="G17" s="75">
        <v>0</v>
      </c>
    </row>
    <row r="18" spans="1:7" x14ac:dyDescent="0.25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246630795.19</v>
      </c>
      <c r="E20" s="119">
        <f t="shared" si="1"/>
        <v>236592794</v>
      </c>
      <c r="F20" s="119">
        <f t="shared" si="1"/>
        <v>0</v>
      </c>
      <c r="G20" s="119">
        <f t="shared" si="1"/>
        <v>161736925.86000001</v>
      </c>
    </row>
    <row r="21" spans="1:7" x14ac:dyDescent="0.25">
      <c r="A21" s="58" t="s">
        <v>564</v>
      </c>
      <c r="B21" s="76">
        <v>0</v>
      </c>
      <c r="C21" s="204">
        <v>0</v>
      </c>
      <c r="D21" s="204">
        <v>237305491</v>
      </c>
      <c r="E21" s="208">
        <v>236392794</v>
      </c>
      <c r="F21" s="76">
        <v>0</v>
      </c>
      <c r="G21" s="211">
        <v>161736925.86000001</v>
      </c>
    </row>
    <row r="22" spans="1:7" x14ac:dyDescent="0.25">
      <c r="A22" s="58" t="s">
        <v>565</v>
      </c>
      <c r="B22" s="76">
        <v>0</v>
      </c>
      <c r="C22" s="204">
        <v>0</v>
      </c>
      <c r="D22" s="204">
        <v>9325304.1899999995</v>
      </c>
      <c r="E22" s="208">
        <v>200000</v>
      </c>
      <c r="F22" s="76">
        <v>0</v>
      </c>
      <c r="G22" s="76"/>
    </row>
    <row r="23" spans="1:7" x14ac:dyDescent="0.25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454</v>
      </c>
      <c r="B27" s="119">
        <f>SUM(B28)</f>
        <v>10548976.550000001</v>
      </c>
      <c r="C27" s="119">
        <f t="shared" ref="C27:G27" si="2">SUM(C28)</f>
        <v>30000000</v>
      </c>
      <c r="D27" s="119">
        <f t="shared" si="2"/>
        <v>0</v>
      </c>
      <c r="E27" s="119">
        <f t="shared" si="2"/>
        <v>0</v>
      </c>
      <c r="F27" s="119">
        <f t="shared" si="2"/>
        <v>68885748.560000002</v>
      </c>
      <c r="G27" s="119">
        <f t="shared" si="2"/>
        <v>0</v>
      </c>
    </row>
    <row r="28" spans="1:7" x14ac:dyDescent="0.25">
      <c r="A28" s="58" t="s">
        <v>289</v>
      </c>
      <c r="B28" s="76">
        <v>10548976.550000001</v>
      </c>
      <c r="C28" s="76">
        <v>30000000</v>
      </c>
      <c r="D28" s="76">
        <v>0</v>
      </c>
      <c r="E28" s="76">
        <v>0</v>
      </c>
      <c r="F28" s="206">
        <v>68885748.560000002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494</v>
      </c>
      <c r="B30" s="119">
        <f>B20+B6+B27</f>
        <v>508063559.62</v>
      </c>
      <c r="C30" s="119">
        <f t="shared" ref="C30:G30" si="3">C20+C6+C27</f>
        <v>532524311.08000004</v>
      </c>
      <c r="D30" s="119">
        <f t="shared" si="3"/>
        <v>541821747.63</v>
      </c>
      <c r="E30" s="119">
        <f t="shared" si="3"/>
        <v>548450669.10000002</v>
      </c>
      <c r="F30" s="119">
        <f t="shared" si="3"/>
        <v>685624214.21000004</v>
      </c>
      <c r="G30" s="119">
        <f t="shared" si="3"/>
        <v>838876642.84000003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6:G27 B2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E16" sqref="E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87" t="s">
        <v>499</v>
      </c>
      <c r="B1" s="279"/>
      <c r="C1" s="279"/>
      <c r="D1" s="279"/>
      <c r="E1" s="279"/>
      <c r="F1" s="279"/>
      <c r="G1" s="280"/>
    </row>
    <row r="2" spans="1:7" x14ac:dyDescent="0.25">
      <c r="A2" s="299" t="str">
        <f>'Formato 1'!A2</f>
        <v>Municipio Dolores Hidalgo CIN (a)</v>
      </c>
      <c r="B2" s="300"/>
      <c r="C2" s="300"/>
      <c r="D2" s="300"/>
      <c r="E2" s="300"/>
      <c r="F2" s="300"/>
      <c r="G2" s="301"/>
    </row>
    <row r="3" spans="1:7" x14ac:dyDescent="0.25">
      <c r="A3" s="296" t="s">
        <v>500</v>
      </c>
      <c r="B3" s="297"/>
      <c r="C3" s="297"/>
      <c r="D3" s="297"/>
      <c r="E3" s="297"/>
      <c r="F3" s="297"/>
      <c r="G3" s="298"/>
    </row>
    <row r="4" spans="1:7" x14ac:dyDescent="0.25">
      <c r="A4" s="296" t="s">
        <v>2</v>
      </c>
      <c r="B4" s="297"/>
      <c r="C4" s="297"/>
      <c r="D4" s="297"/>
      <c r="E4" s="297"/>
      <c r="F4" s="297"/>
      <c r="G4" s="298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461</v>
      </c>
      <c r="B6" s="119">
        <f t="shared" ref="B6:G6" si="0">SUM(B7:B15)</f>
        <v>252222447.13</v>
      </c>
      <c r="C6" s="119">
        <f t="shared" si="0"/>
        <v>259499227.47000003</v>
      </c>
      <c r="D6" s="119">
        <f t="shared" si="0"/>
        <v>255246288.69000003</v>
      </c>
      <c r="E6" s="119">
        <f t="shared" si="0"/>
        <v>274834272.56</v>
      </c>
      <c r="F6" s="119">
        <f t="shared" si="0"/>
        <v>303983863.07999998</v>
      </c>
      <c r="G6" s="119">
        <f t="shared" si="0"/>
        <v>353838954.43000007</v>
      </c>
    </row>
    <row r="7" spans="1:7" x14ac:dyDescent="0.25">
      <c r="A7" s="58" t="s">
        <v>573</v>
      </c>
      <c r="B7" s="75">
        <v>110535022.19999999</v>
      </c>
      <c r="C7" s="75">
        <v>129595963.78999999</v>
      </c>
      <c r="D7" s="75">
        <v>147917155.01000002</v>
      </c>
      <c r="E7" s="75">
        <v>153199116.81</v>
      </c>
      <c r="F7" s="75">
        <v>174699433.78999999</v>
      </c>
      <c r="G7" s="75">
        <v>138763099.77000001</v>
      </c>
    </row>
    <row r="8" spans="1:7" ht="15.75" customHeight="1" x14ac:dyDescent="0.25">
      <c r="A8" s="58" t="s">
        <v>574</v>
      </c>
      <c r="B8" s="75">
        <v>15939567.32</v>
      </c>
      <c r="C8" s="75">
        <v>6272403.4100000001</v>
      </c>
      <c r="D8" s="75">
        <v>5752886.4600000009</v>
      </c>
      <c r="E8" s="75">
        <v>7299336.4399999995</v>
      </c>
      <c r="F8" s="75">
        <v>4429403.9600000009</v>
      </c>
      <c r="G8" s="75">
        <v>7849340.0699999984</v>
      </c>
    </row>
    <row r="9" spans="1:7" x14ac:dyDescent="0.25">
      <c r="A9" s="58" t="s">
        <v>464</v>
      </c>
      <c r="B9" s="75">
        <v>57846244.310000002</v>
      </c>
      <c r="C9" s="75">
        <v>48920523.550000004</v>
      </c>
      <c r="D9" s="75">
        <v>38923759.909999996</v>
      </c>
      <c r="E9" s="75">
        <v>49057314.089999996</v>
      </c>
      <c r="F9" s="75">
        <v>63620542.699999996</v>
      </c>
      <c r="G9" s="75">
        <v>109191608.97999999</v>
      </c>
    </row>
    <row r="10" spans="1:7" x14ac:dyDescent="0.25">
      <c r="A10" s="58" t="s">
        <v>465</v>
      </c>
      <c r="B10" s="75">
        <v>24416497.969999999</v>
      </c>
      <c r="C10" s="75">
        <v>33043080.420000002</v>
      </c>
      <c r="D10" s="75">
        <v>43358806.280000001</v>
      </c>
      <c r="E10" s="75">
        <v>31685888.859999999</v>
      </c>
      <c r="F10" s="75">
        <v>42154984.439999998</v>
      </c>
      <c r="G10" s="75">
        <v>51985261.600000001</v>
      </c>
    </row>
    <row r="11" spans="1:7" x14ac:dyDescent="0.25">
      <c r="A11" s="58" t="s">
        <v>575</v>
      </c>
      <c r="B11" s="75">
        <v>2628423.12</v>
      </c>
      <c r="C11" s="75">
        <v>2840840.37</v>
      </c>
      <c r="D11" s="75">
        <v>1657980.5799999998</v>
      </c>
      <c r="E11" s="75">
        <v>3047672.75</v>
      </c>
      <c r="F11" s="75">
        <v>1836038.08</v>
      </c>
      <c r="G11" s="75">
        <v>2368624.04</v>
      </c>
    </row>
    <row r="12" spans="1:7" x14ac:dyDescent="0.25">
      <c r="A12" s="58" t="s">
        <v>467</v>
      </c>
      <c r="B12" s="75">
        <v>35715422.910000004</v>
      </c>
      <c r="C12" s="75">
        <v>36092299.100000001</v>
      </c>
      <c r="D12" s="75">
        <v>15204932.85</v>
      </c>
      <c r="E12" s="75">
        <v>20146594.710000001</v>
      </c>
      <c r="F12" s="75">
        <v>14821185.76</v>
      </c>
      <c r="G12" s="75">
        <v>10919221.59</v>
      </c>
    </row>
    <row r="13" spans="1:7" x14ac:dyDescent="0.25">
      <c r="A13" s="59" t="s">
        <v>468</v>
      </c>
      <c r="B13" s="75">
        <v>0</v>
      </c>
      <c r="C13" s="75">
        <v>0</v>
      </c>
      <c r="D13" s="75">
        <v>95000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469</v>
      </c>
      <c r="B14" s="75">
        <v>5141269.3</v>
      </c>
      <c r="C14" s="75">
        <v>1549600</v>
      </c>
      <c r="D14" s="75">
        <v>2335767.6</v>
      </c>
      <c r="E14" s="75">
        <v>10398348.9</v>
      </c>
      <c r="F14" s="75">
        <v>2422274.35</v>
      </c>
      <c r="G14" s="75">
        <v>2480759.91</v>
      </c>
    </row>
    <row r="15" spans="1:7" x14ac:dyDescent="0.25">
      <c r="A15" s="58" t="s">
        <v>470</v>
      </c>
      <c r="B15" s="75">
        <v>0</v>
      </c>
      <c r="C15" s="75">
        <v>1184516.83</v>
      </c>
      <c r="D15" s="75">
        <v>0</v>
      </c>
      <c r="E15" s="75">
        <v>0</v>
      </c>
      <c r="F15" s="75">
        <v>0</v>
      </c>
      <c r="G15" s="75">
        <v>30281038.469999999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471</v>
      </c>
      <c r="B17" s="119">
        <f>SUM(B18:B26)</f>
        <v>399652022.23000002</v>
      </c>
      <c r="C17" s="119">
        <f t="shared" ref="C17:G17" si="1">SUM(C18:C26)</f>
        <v>226508392.07999998</v>
      </c>
      <c r="D17" s="119">
        <f t="shared" si="1"/>
        <v>286904869.40999997</v>
      </c>
      <c r="E17" s="119">
        <f t="shared" si="1"/>
        <v>274001168.25999999</v>
      </c>
      <c r="F17" s="119">
        <f t="shared" si="1"/>
        <v>261444045.74000001</v>
      </c>
      <c r="G17" s="119">
        <f t="shared" si="1"/>
        <v>349819891.25999999</v>
      </c>
    </row>
    <row r="18" spans="1:7" x14ac:dyDescent="0.25">
      <c r="A18" s="58" t="s">
        <v>573</v>
      </c>
      <c r="B18" s="76">
        <v>37474527.969999999</v>
      </c>
      <c r="C18" s="227">
        <v>20052599.869999997</v>
      </c>
      <c r="D18" s="228">
        <v>8648975.3599999994</v>
      </c>
      <c r="E18" s="229">
        <v>16937695.859999999</v>
      </c>
      <c r="F18" s="230">
        <v>4069921.09</v>
      </c>
      <c r="G18" s="76">
        <v>61562637.439999998</v>
      </c>
    </row>
    <row r="19" spans="1:7" x14ac:dyDescent="0.25">
      <c r="A19" s="58" t="s">
        <v>574</v>
      </c>
      <c r="B19" s="76">
        <v>23516337.349999998</v>
      </c>
      <c r="C19" s="227">
        <v>29933380.609999999</v>
      </c>
      <c r="D19" s="228">
        <v>29885125.969999999</v>
      </c>
      <c r="E19" s="229">
        <v>30545302.43</v>
      </c>
      <c r="F19" s="230">
        <v>43571608.859999999</v>
      </c>
      <c r="G19" s="76">
        <v>38269110.880000003</v>
      </c>
    </row>
    <row r="20" spans="1:7" x14ac:dyDescent="0.25">
      <c r="A20" s="58" t="s">
        <v>464</v>
      </c>
      <c r="B20" s="76">
        <v>24502313.109999999</v>
      </c>
      <c r="C20" s="227">
        <v>36442402.07</v>
      </c>
      <c r="D20" s="228">
        <v>28419031.469999999</v>
      </c>
      <c r="E20" s="229">
        <v>29497122.400000006</v>
      </c>
      <c r="F20" s="230">
        <v>51905741.910000011</v>
      </c>
      <c r="G20" s="76">
        <v>61940371.799999997</v>
      </c>
    </row>
    <row r="21" spans="1:7" x14ac:dyDescent="0.25">
      <c r="A21" s="58" t="s">
        <v>465</v>
      </c>
      <c r="B21" s="76">
        <v>19731725</v>
      </c>
      <c r="C21" s="227">
        <v>15597749.07</v>
      </c>
      <c r="D21" s="228">
        <v>19023873</v>
      </c>
      <c r="E21" s="229">
        <v>26118218.199999999</v>
      </c>
      <c r="F21" s="230">
        <v>14464022.260000002</v>
      </c>
      <c r="G21" s="76">
        <v>23640976.039999999</v>
      </c>
    </row>
    <row r="22" spans="1:7" x14ac:dyDescent="0.25">
      <c r="A22" s="59" t="s">
        <v>575</v>
      </c>
      <c r="B22" s="76">
        <v>7042581.3300000001</v>
      </c>
      <c r="C22" s="227">
        <v>8238446.1600000001</v>
      </c>
      <c r="D22" s="228">
        <v>5458804.5800000001</v>
      </c>
      <c r="E22" s="229">
        <v>2276127</v>
      </c>
      <c r="F22" s="230">
        <v>2928158.08</v>
      </c>
      <c r="G22" s="76">
        <v>17604343.109999999</v>
      </c>
    </row>
    <row r="23" spans="1:7" x14ac:dyDescent="0.25">
      <c r="A23" s="59" t="s">
        <v>467</v>
      </c>
      <c r="B23" s="76">
        <v>281310437.47000003</v>
      </c>
      <c r="C23" s="227">
        <v>106284441.44</v>
      </c>
      <c r="D23" s="228">
        <v>167443658.25999999</v>
      </c>
      <c r="E23" s="229">
        <v>150526137.36999997</v>
      </c>
      <c r="F23" s="230">
        <v>139026297.51999998</v>
      </c>
      <c r="G23" s="76">
        <v>139570372.27000001</v>
      </c>
    </row>
    <row r="24" spans="1:7" x14ac:dyDescent="0.25">
      <c r="A24" s="59" t="s">
        <v>468</v>
      </c>
      <c r="B24" s="76">
        <v>0</v>
      </c>
      <c r="C24" s="227">
        <v>0</v>
      </c>
      <c r="D24" s="228">
        <v>0</v>
      </c>
      <c r="E24" s="229">
        <v>0</v>
      </c>
      <c r="F24" s="230">
        <v>0</v>
      </c>
      <c r="G24" s="76">
        <v>0</v>
      </c>
    </row>
    <row r="25" spans="1:7" x14ac:dyDescent="0.25">
      <c r="A25" s="59" t="s">
        <v>472</v>
      </c>
      <c r="B25" s="76">
        <v>6074100</v>
      </c>
      <c r="C25" s="227">
        <v>3333924.69</v>
      </c>
      <c r="D25" s="228">
        <v>3508997.23</v>
      </c>
      <c r="E25" s="229">
        <v>2999940</v>
      </c>
      <c r="F25" s="230">
        <v>5478296.0199999996</v>
      </c>
      <c r="G25" s="76">
        <v>7232079.7199999997</v>
      </c>
    </row>
    <row r="26" spans="1:7" x14ac:dyDescent="0.25">
      <c r="A26" s="59" t="s">
        <v>470</v>
      </c>
      <c r="B26" s="76">
        <v>0</v>
      </c>
      <c r="C26" s="227">
        <v>6625448.1699999999</v>
      </c>
      <c r="D26" s="228">
        <v>24516403.539999999</v>
      </c>
      <c r="E26" s="229">
        <v>15100625</v>
      </c>
      <c r="F26" s="230">
        <v>0</v>
      </c>
      <c r="G26" s="76">
        <v>0</v>
      </c>
    </row>
    <row r="27" spans="1:7" x14ac:dyDescent="0.25">
      <c r="A27" s="45" t="s">
        <v>570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473</v>
      </c>
      <c r="B28" s="119">
        <f>B17+B6</f>
        <v>651874469.36000001</v>
      </c>
      <c r="C28" s="119">
        <f t="shared" ref="C28:G28" si="2">C17+C6</f>
        <v>486007619.55000001</v>
      </c>
      <c r="D28" s="119">
        <f t="shared" si="2"/>
        <v>542151158.10000002</v>
      </c>
      <c r="E28" s="119">
        <f t="shared" si="2"/>
        <v>548835440.81999993</v>
      </c>
      <c r="F28" s="119">
        <f t="shared" si="2"/>
        <v>565427908.81999993</v>
      </c>
      <c r="G28" s="119">
        <f t="shared" si="2"/>
        <v>703658845.69000006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sqref="A1:F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87" t="s">
        <v>503</v>
      </c>
      <c r="B1" s="279"/>
      <c r="C1" s="279"/>
      <c r="D1" s="279"/>
      <c r="E1" s="279"/>
      <c r="F1" s="279"/>
    </row>
    <row r="2" spans="1:6" x14ac:dyDescent="0.25">
      <c r="A2" s="299" t="str">
        <f>'Formato 1'!A2</f>
        <v>Municipio Dolores Hidalgo CIN (a)</v>
      </c>
      <c r="B2" s="300"/>
      <c r="C2" s="300"/>
      <c r="D2" s="300"/>
      <c r="E2" s="300"/>
      <c r="F2" s="301"/>
    </row>
    <row r="3" spans="1:6" x14ac:dyDescent="0.25">
      <c r="A3" s="296" t="s">
        <v>504</v>
      </c>
      <c r="B3" s="297"/>
      <c r="C3" s="297"/>
      <c r="D3" s="297"/>
      <c r="E3" s="297"/>
      <c r="F3" s="298"/>
    </row>
    <row r="4" spans="1:6" ht="30" x14ac:dyDescent="0.25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25">
      <c r="A5" s="143" t="s">
        <v>510</v>
      </c>
      <c r="B5" s="148"/>
      <c r="C5" s="148"/>
      <c r="D5" s="148"/>
      <c r="E5" s="148"/>
      <c r="F5" s="148"/>
    </row>
    <row r="6" spans="1:6" ht="30" x14ac:dyDescent="0.25">
      <c r="A6" s="146" t="s">
        <v>511</v>
      </c>
      <c r="B6" s="212" t="s">
        <v>629</v>
      </c>
      <c r="C6" s="145"/>
      <c r="D6" s="145"/>
      <c r="E6" s="145"/>
      <c r="F6" s="145"/>
    </row>
    <row r="7" spans="1:6" ht="15.75" customHeight="1" x14ac:dyDescent="0.25">
      <c r="A7" s="146" t="s">
        <v>512</v>
      </c>
      <c r="B7" s="212" t="s">
        <v>630</v>
      </c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513</v>
      </c>
      <c r="B9" s="145"/>
      <c r="C9" s="145"/>
      <c r="D9" s="145"/>
      <c r="E9" s="145"/>
      <c r="F9" s="145"/>
    </row>
    <row r="10" spans="1:6" x14ac:dyDescent="0.25">
      <c r="A10" s="146" t="s">
        <v>514</v>
      </c>
      <c r="B10" s="213">
        <v>645</v>
      </c>
      <c r="C10" s="155"/>
      <c r="D10" s="155"/>
      <c r="E10" s="155"/>
      <c r="F10" s="155"/>
    </row>
    <row r="11" spans="1:6" x14ac:dyDescent="0.25">
      <c r="A11" s="67" t="s">
        <v>515</v>
      </c>
      <c r="B11" s="213">
        <v>78</v>
      </c>
      <c r="C11" s="155"/>
      <c r="D11" s="155"/>
      <c r="E11" s="155"/>
      <c r="F11" s="155"/>
    </row>
    <row r="12" spans="1:6" x14ac:dyDescent="0.25">
      <c r="A12" s="67" t="s">
        <v>516</v>
      </c>
      <c r="B12" s="213">
        <v>20</v>
      </c>
      <c r="C12" s="155"/>
      <c r="D12" s="155"/>
      <c r="E12" s="155"/>
      <c r="F12" s="155"/>
    </row>
    <row r="13" spans="1:6" x14ac:dyDescent="0.25">
      <c r="A13" s="67" t="s">
        <v>517</v>
      </c>
      <c r="B13" s="213">
        <v>42</v>
      </c>
      <c r="C13" s="155"/>
      <c r="D13" s="155"/>
      <c r="E13" s="155"/>
      <c r="F13" s="155"/>
    </row>
    <row r="14" spans="1:6" x14ac:dyDescent="0.25">
      <c r="A14" s="146" t="s">
        <v>518</v>
      </c>
      <c r="B14" s="213">
        <v>155</v>
      </c>
      <c r="C14" s="155"/>
      <c r="D14" s="155"/>
      <c r="E14" s="155"/>
      <c r="F14" s="155"/>
    </row>
    <row r="15" spans="1:6" x14ac:dyDescent="0.25">
      <c r="A15" s="67" t="s">
        <v>515</v>
      </c>
      <c r="B15" s="213">
        <v>99</v>
      </c>
      <c r="C15" s="155"/>
      <c r="D15" s="155"/>
      <c r="E15" s="155"/>
      <c r="F15" s="155"/>
    </row>
    <row r="16" spans="1:6" x14ac:dyDescent="0.25">
      <c r="A16" s="67" t="s">
        <v>516</v>
      </c>
      <c r="B16" s="213">
        <v>27</v>
      </c>
      <c r="C16" s="156"/>
      <c r="D16" s="156"/>
      <c r="E16" s="156"/>
      <c r="F16" s="156"/>
    </row>
    <row r="17" spans="1:6" x14ac:dyDescent="0.25">
      <c r="A17" s="67" t="s">
        <v>517</v>
      </c>
      <c r="B17" s="213">
        <v>69</v>
      </c>
      <c r="C17" s="157"/>
      <c r="D17" s="157"/>
      <c r="E17" s="157"/>
      <c r="F17" s="157"/>
    </row>
    <row r="18" spans="1:6" x14ac:dyDescent="0.25">
      <c r="A18" s="146" t="s">
        <v>519</v>
      </c>
      <c r="B18" s="214"/>
      <c r="C18" s="157"/>
      <c r="D18" s="157"/>
      <c r="E18" s="157"/>
      <c r="F18" s="157"/>
    </row>
    <row r="19" spans="1:6" x14ac:dyDescent="0.25">
      <c r="A19" s="146" t="s">
        <v>520</v>
      </c>
      <c r="B19" s="215">
        <v>10.83</v>
      </c>
      <c r="C19" s="157"/>
      <c r="D19" s="157"/>
      <c r="E19" s="157"/>
      <c r="F19" s="157"/>
    </row>
    <row r="20" spans="1:6" x14ac:dyDescent="0.25">
      <c r="A20" s="146" t="s">
        <v>521</v>
      </c>
      <c r="B20" s="216" t="s">
        <v>631</v>
      </c>
      <c r="C20" s="158"/>
      <c r="D20" s="158"/>
      <c r="E20" s="158"/>
      <c r="F20" s="158"/>
    </row>
    <row r="21" spans="1:6" x14ac:dyDescent="0.25">
      <c r="A21" s="146" t="s">
        <v>522</v>
      </c>
      <c r="B21" s="217"/>
      <c r="C21" s="158"/>
      <c r="D21" s="158"/>
      <c r="E21" s="158"/>
      <c r="F21" s="158"/>
    </row>
    <row r="22" spans="1:6" x14ac:dyDescent="0.25">
      <c r="A22" s="146" t="s">
        <v>523</v>
      </c>
      <c r="B22" s="219">
        <v>3.5700000000000003E-2</v>
      </c>
      <c r="C22" s="158"/>
      <c r="D22" s="158"/>
      <c r="E22" s="158"/>
      <c r="F22" s="158"/>
    </row>
    <row r="23" spans="1:6" x14ac:dyDescent="0.25">
      <c r="A23" s="146" t="s">
        <v>524</v>
      </c>
      <c r="B23" s="219">
        <v>3.9300000000000002E-2</v>
      </c>
      <c r="C23" s="158"/>
      <c r="D23" s="158"/>
      <c r="E23" s="158"/>
      <c r="F23" s="158"/>
    </row>
    <row r="24" spans="1:6" x14ac:dyDescent="0.25">
      <c r="A24" s="146" t="s">
        <v>525</v>
      </c>
      <c r="B24" s="213">
        <v>65</v>
      </c>
      <c r="C24" s="150"/>
      <c r="D24" s="150"/>
      <c r="E24" s="150"/>
      <c r="F24" s="150"/>
    </row>
    <row r="25" spans="1:6" x14ac:dyDescent="0.25">
      <c r="A25" s="146" t="s">
        <v>526</v>
      </c>
      <c r="B25" s="215">
        <v>13.21</v>
      </c>
      <c r="C25" s="150"/>
      <c r="D25" s="150"/>
      <c r="E25" s="150"/>
      <c r="F25" s="150"/>
    </row>
    <row r="26" spans="1:6" x14ac:dyDescent="0.25">
      <c r="A26" s="147"/>
      <c r="C26" s="151"/>
      <c r="D26" s="151"/>
      <c r="E26" s="151"/>
      <c r="F26" s="151"/>
    </row>
    <row r="27" spans="1:6" ht="14.45" customHeight="1" x14ac:dyDescent="0.25">
      <c r="A27" s="152" t="s">
        <v>527</v>
      </c>
      <c r="B27" s="217"/>
      <c r="C27" s="149"/>
      <c r="D27" s="149"/>
      <c r="E27" s="149"/>
      <c r="F27" s="149"/>
    </row>
    <row r="28" spans="1:6" x14ac:dyDescent="0.25">
      <c r="A28" s="146" t="s">
        <v>528</v>
      </c>
      <c r="B28" s="220">
        <v>18975226</v>
      </c>
      <c r="C28" s="91"/>
      <c r="D28" s="91"/>
      <c r="E28" s="91"/>
      <c r="F28" s="91"/>
    </row>
    <row r="29" spans="1:6" x14ac:dyDescent="0.25">
      <c r="A29" s="142"/>
      <c r="B29" s="217"/>
      <c r="C29" s="53"/>
      <c r="D29" s="53"/>
      <c r="E29" s="53"/>
      <c r="F29" s="53"/>
    </row>
    <row r="30" spans="1:6" x14ac:dyDescent="0.25">
      <c r="A30" s="153" t="s">
        <v>529</v>
      </c>
      <c r="B30" s="218"/>
      <c r="C30" s="53"/>
      <c r="D30" s="53"/>
      <c r="E30" s="53"/>
      <c r="F30" s="53"/>
    </row>
    <row r="31" spans="1:6" x14ac:dyDescent="0.25">
      <c r="A31" s="154" t="s">
        <v>514</v>
      </c>
      <c r="B31" s="220">
        <v>115206471</v>
      </c>
      <c r="C31" s="91"/>
      <c r="D31" s="91"/>
      <c r="E31" s="91"/>
      <c r="F31" s="91"/>
    </row>
    <row r="32" spans="1:6" x14ac:dyDescent="0.25">
      <c r="A32" s="154" t="s">
        <v>518</v>
      </c>
      <c r="B32" s="220">
        <v>14783616</v>
      </c>
      <c r="C32" s="91"/>
      <c r="D32" s="91"/>
      <c r="E32" s="91"/>
      <c r="F32" s="91"/>
    </row>
    <row r="33" spans="1:6" x14ac:dyDescent="0.25">
      <c r="A33" s="154" t="s">
        <v>530</v>
      </c>
      <c r="B33" s="220">
        <v>3537355</v>
      </c>
      <c r="C33" s="91"/>
      <c r="D33" s="91"/>
      <c r="E33" s="91"/>
      <c r="F33" s="91"/>
    </row>
    <row r="34" spans="1:6" x14ac:dyDescent="0.25">
      <c r="A34" s="142"/>
      <c r="B34" s="217"/>
      <c r="C34" s="53"/>
      <c r="D34" s="53"/>
      <c r="E34" s="53"/>
      <c r="F34" s="53"/>
    </row>
    <row r="35" spans="1:6" x14ac:dyDescent="0.25">
      <c r="A35" s="153" t="s">
        <v>531</v>
      </c>
      <c r="B35" s="218"/>
      <c r="C35" s="53"/>
      <c r="D35" s="53"/>
      <c r="E35" s="53"/>
      <c r="F35" s="53"/>
    </row>
    <row r="36" spans="1:6" x14ac:dyDescent="0.25">
      <c r="A36" s="154" t="s">
        <v>532</v>
      </c>
      <c r="B36" s="221">
        <v>4440.84</v>
      </c>
      <c r="C36" s="53"/>
      <c r="D36" s="53"/>
      <c r="E36" s="53"/>
      <c r="F36" s="53"/>
    </row>
    <row r="37" spans="1:6" x14ac:dyDescent="0.25">
      <c r="A37" s="154" t="s">
        <v>533</v>
      </c>
      <c r="B37" s="221">
        <v>26006.27</v>
      </c>
      <c r="C37" s="53"/>
      <c r="D37" s="53"/>
      <c r="E37" s="53"/>
      <c r="F37" s="53"/>
    </row>
    <row r="38" spans="1:6" x14ac:dyDescent="0.25">
      <c r="A38" s="154" t="s">
        <v>534</v>
      </c>
      <c r="B38" s="221">
        <v>6309.6</v>
      </c>
      <c r="C38" s="53"/>
      <c r="D38" s="53"/>
      <c r="E38" s="53"/>
      <c r="F38" s="53"/>
    </row>
    <row r="39" spans="1:6" x14ac:dyDescent="0.25">
      <c r="A39" s="142"/>
      <c r="B39" s="218"/>
      <c r="C39" s="53"/>
      <c r="D39" s="53"/>
      <c r="E39" s="53"/>
      <c r="F39" s="53"/>
    </row>
    <row r="40" spans="1:6" x14ac:dyDescent="0.25">
      <c r="A40" s="153" t="s">
        <v>535</v>
      </c>
      <c r="B40" s="222">
        <v>18975226</v>
      </c>
      <c r="C40" s="53"/>
      <c r="D40" s="53"/>
      <c r="E40" s="53"/>
      <c r="F40" s="53"/>
    </row>
    <row r="41" spans="1:6" x14ac:dyDescent="0.25">
      <c r="A41" s="142"/>
      <c r="B41" s="218"/>
      <c r="C41" s="53"/>
      <c r="D41" s="53"/>
      <c r="E41" s="53"/>
      <c r="F41" s="53"/>
    </row>
    <row r="42" spans="1:6" x14ac:dyDescent="0.25">
      <c r="A42" s="153" t="s">
        <v>536</v>
      </c>
      <c r="B42" s="222">
        <v>559094679</v>
      </c>
      <c r="C42" s="53"/>
      <c r="D42" s="53"/>
      <c r="E42" s="53"/>
      <c r="F42" s="53"/>
    </row>
    <row r="43" spans="1:6" x14ac:dyDescent="0.25">
      <c r="A43" s="154" t="s">
        <v>537</v>
      </c>
      <c r="B43" s="220">
        <v>149976897</v>
      </c>
      <c r="C43" s="91"/>
      <c r="D43" s="91"/>
      <c r="E43" s="91"/>
      <c r="F43" s="91"/>
    </row>
    <row r="44" spans="1:6" x14ac:dyDescent="0.25">
      <c r="A44" s="154" t="s">
        <v>538</v>
      </c>
      <c r="B44" s="220">
        <v>235719832</v>
      </c>
      <c r="C44" s="91"/>
      <c r="D44" s="91"/>
      <c r="E44" s="91"/>
      <c r="F44" s="91"/>
    </row>
    <row r="45" spans="1:6" x14ac:dyDescent="0.25">
      <c r="A45" s="154" t="s">
        <v>539</v>
      </c>
      <c r="B45" s="220">
        <v>173397950</v>
      </c>
      <c r="C45" s="91"/>
      <c r="D45" s="91"/>
      <c r="E45" s="91"/>
      <c r="F45" s="91"/>
    </row>
    <row r="46" spans="1:6" x14ac:dyDescent="0.25">
      <c r="A46" s="142"/>
      <c r="B46" s="218"/>
      <c r="C46" s="53"/>
      <c r="D46" s="53"/>
      <c r="E46" s="53"/>
      <c r="F46" s="53"/>
    </row>
    <row r="47" spans="1:6" ht="30" x14ac:dyDescent="0.25">
      <c r="A47" s="153" t="s">
        <v>540</v>
      </c>
      <c r="B47" s="223">
        <v>0.14369999999999999</v>
      </c>
      <c r="C47" s="53"/>
      <c r="D47" s="53"/>
      <c r="E47" s="53"/>
      <c r="F47" s="53"/>
    </row>
    <row r="48" spans="1:6" x14ac:dyDescent="0.25">
      <c r="A48" s="154" t="s">
        <v>538</v>
      </c>
      <c r="B48" s="219">
        <v>9.9099999999999994E-2</v>
      </c>
      <c r="C48" s="91"/>
      <c r="D48" s="91"/>
      <c r="E48" s="91"/>
      <c r="F48" s="91"/>
    </row>
    <row r="49" spans="1:6" x14ac:dyDescent="0.25">
      <c r="A49" s="154" t="s">
        <v>539</v>
      </c>
      <c r="B49" s="219">
        <v>4.4499999999999998E-2</v>
      </c>
      <c r="C49" s="91"/>
      <c r="D49" s="91"/>
      <c r="E49" s="91"/>
      <c r="F49" s="91"/>
    </row>
    <row r="50" spans="1:6" x14ac:dyDescent="0.25">
      <c r="A50" s="142"/>
      <c r="B50" s="217"/>
      <c r="C50" s="53"/>
      <c r="D50" s="53"/>
      <c r="E50" s="53"/>
      <c r="F50" s="53"/>
    </row>
    <row r="51" spans="1:6" x14ac:dyDescent="0.25">
      <c r="A51" s="153" t="s">
        <v>541</v>
      </c>
      <c r="B51" s="218"/>
      <c r="C51" s="53"/>
      <c r="D51" s="53"/>
      <c r="E51" s="53"/>
      <c r="F51" s="53"/>
    </row>
    <row r="52" spans="1:6" x14ac:dyDescent="0.25">
      <c r="A52" s="154" t="s">
        <v>538</v>
      </c>
      <c r="B52" s="220">
        <v>235719832</v>
      </c>
      <c r="C52" s="91"/>
      <c r="D52" s="91"/>
      <c r="E52" s="91"/>
      <c r="F52" s="91"/>
    </row>
    <row r="53" spans="1:6" x14ac:dyDescent="0.25">
      <c r="A53" s="154" t="s">
        <v>539</v>
      </c>
      <c r="B53" s="220">
        <v>173397950</v>
      </c>
      <c r="C53" s="91"/>
      <c r="D53" s="91"/>
      <c r="E53" s="91"/>
      <c r="F53" s="91"/>
    </row>
    <row r="54" spans="1:6" x14ac:dyDescent="0.25">
      <c r="A54" s="154" t="s">
        <v>542</v>
      </c>
      <c r="B54" s="217"/>
      <c r="C54" s="91"/>
      <c r="D54" s="91"/>
      <c r="E54" s="91"/>
      <c r="F54" s="91"/>
    </row>
    <row r="55" spans="1:6" x14ac:dyDescent="0.25">
      <c r="A55" s="142"/>
      <c r="B55" s="217"/>
      <c r="C55" s="53"/>
      <c r="D55" s="53"/>
      <c r="E55" s="53"/>
      <c r="F55" s="53"/>
    </row>
    <row r="56" spans="1:6" x14ac:dyDescent="0.25">
      <c r="A56" s="153" t="s">
        <v>543</v>
      </c>
      <c r="B56" s="218"/>
      <c r="C56" s="53"/>
      <c r="D56" s="53"/>
      <c r="E56" s="53"/>
      <c r="F56" s="53"/>
    </row>
    <row r="57" spans="1:6" x14ac:dyDescent="0.25">
      <c r="A57" s="154" t="s">
        <v>538</v>
      </c>
      <c r="B57" s="224">
        <v>-385696729</v>
      </c>
      <c r="C57" s="91"/>
      <c r="D57" s="91"/>
      <c r="E57" s="91"/>
      <c r="F57" s="91"/>
    </row>
    <row r="58" spans="1:6" x14ac:dyDescent="0.25">
      <c r="A58" s="154" t="s">
        <v>539</v>
      </c>
      <c r="B58" s="224">
        <v>-173397950</v>
      </c>
      <c r="C58" s="91"/>
      <c r="D58" s="91"/>
      <c r="E58" s="91"/>
      <c r="F58" s="91"/>
    </row>
    <row r="59" spans="1:6" x14ac:dyDescent="0.25">
      <c r="A59" s="142"/>
      <c r="B59" s="217"/>
      <c r="C59" s="53"/>
      <c r="D59" s="53"/>
      <c r="E59" s="53"/>
      <c r="F59" s="53"/>
    </row>
    <row r="60" spans="1:6" x14ac:dyDescent="0.25">
      <c r="A60" s="153" t="s">
        <v>544</v>
      </c>
      <c r="B60" s="218"/>
      <c r="C60" s="53"/>
      <c r="D60" s="53"/>
      <c r="E60" s="53"/>
      <c r="F60" s="53"/>
    </row>
    <row r="61" spans="1:6" x14ac:dyDescent="0.25">
      <c r="A61" s="154" t="s">
        <v>545</v>
      </c>
      <c r="B61" s="216" t="s">
        <v>632</v>
      </c>
      <c r="C61" s="141"/>
      <c r="D61" s="141"/>
      <c r="E61" s="141"/>
      <c r="F61" s="141"/>
    </row>
    <row r="62" spans="1:6" x14ac:dyDescent="0.25">
      <c r="A62" s="154" t="s">
        <v>546</v>
      </c>
      <c r="B62" s="225">
        <v>0.09</v>
      </c>
      <c r="C62" s="159"/>
      <c r="D62" s="159"/>
      <c r="E62" s="159"/>
      <c r="F62" s="159"/>
    </row>
    <row r="63" spans="1:6" x14ac:dyDescent="0.25">
      <c r="A63" s="142"/>
      <c r="B63" s="217"/>
      <c r="C63" s="141"/>
      <c r="D63" s="141"/>
      <c r="E63" s="141"/>
      <c r="F63" s="141"/>
    </row>
    <row r="64" spans="1:6" x14ac:dyDescent="0.25">
      <c r="A64" s="153" t="s">
        <v>547</v>
      </c>
      <c r="B64" s="218"/>
      <c r="C64" s="141"/>
      <c r="D64" s="141"/>
      <c r="E64" s="141"/>
      <c r="F64" s="141"/>
    </row>
    <row r="65" spans="1:6" x14ac:dyDescent="0.25">
      <c r="A65" s="154" t="s">
        <v>548</v>
      </c>
      <c r="B65" s="213">
        <v>2022</v>
      </c>
      <c r="C65" s="141"/>
      <c r="D65" s="141"/>
      <c r="E65" s="141"/>
      <c r="F65" s="141"/>
    </row>
    <row r="66" spans="1:6" x14ac:dyDescent="0.25">
      <c r="A66" s="154" t="s">
        <v>549</v>
      </c>
      <c r="B66" s="226" t="s">
        <v>633</v>
      </c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C16:F27 B16:B25 B27:B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304" t="s">
        <v>439</v>
      </c>
      <c r="B1" s="304"/>
      <c r="C1" s="304"/>
      <c r="D1" s="304"/>
      <c r="E1" s="304"/>
      <c r="F1" s="304"/>
      <c r="G1" s="304"/>
    </row>
    <row r="2" spans="1:7" x14ac:dyDescent="0.25">
      <c r="A2" s="128" t="str">
        <f>'Formato 1'!A2</f>
        <v>Municipio Dolores Hidalgo CIN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440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441</v>
      </c>
      <c r="B5" s="132"/>
      <c r="C5" s="132"/>
      <c r="D5" s="132"/>
      <c r="E5" s="132"/>
      <c r="F5" s="132"/>
      <c r="G5" s="133"/>
    </row>
    <row r="6" spans="1:7" x14ac:dyDescent="0.25">
      <c r="A6" s="302" t="s">
        <v>442</v>
      </c>
      <c r="B6" s="36">
        <v>2022</v>
      </c>
      <c r="C6" s="302">
        <f>+B6+1</f>
        <v>2023</v>
      </c>
      <c r="D6" s="302">
        <f>+C6+1</f>
        <v>2024</v>
      </c>
      <c r="E6" s="302">
        <f>+D6+1</f>
        <v>2025</v>
      </c>
      <c r="F6" s="302">
        <f>+E6+1</f>
        <v>2026</v>
      </c>
      <c r="G6" s="302">
        <f>+F6+1</f>
        <v>2027</v>
      </c>
    </row>
    <row r="7" spans="1:7" ht="83.25" customHeight="1" x14ac:dyDescent="0.25">
      <c r="A7" s="303"/>
      <c r="B7" s="70" t="s">
        <v>443</v>
      </c>
      <c r="C7" s="303"/>
      <c r="D7" s="303"/>
      <c r="E7" s="303"/>
      <c r="F7" s="303"/>
      <c r="G7" s="303"/>
    </row>
    <row r="8" spans="1:7" ht="30" x14ac:dyDescent="0.25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305" t="s">
        <v>458</v>
      </c>
      <c r="B1" s="305"/>
      <c r="C1" s="305"/>
      <c r="D1" s="305"/>
      <c r="E1" s="305"/>
      <c r="F1" s="305"/>
      <c r="G1" s="305"/>
    </row>
    <row r="2" spans="1:7" x14ac:dyDescent="0.25">
      <c r="A2" s="128" t="str">
        <f>'Formato 1'!A2</f>
        <v>Municipio Dolores Hidalgo CIN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459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441</v>
      </c>
      <c r="B5" s="114"/>
      <c r="C5" s="114"/>
      <c r="D5" s="114"/>
      <c r="E5" s="114"/>
      <c r="F5" s="114"/>
      <c r="G5" s="115"/>
    </row>
    <row r="6" spans="1:7" x14ac:dyDescent="0.25">
      <c r="A6" s="306" t="s">
        <v>460</v>
      </c>
      <c r="B6" s="36">
        <v>2022</v>
      </c>
      <c r="C6" s="302">
        <f>+B6+1</f>
        <v>2023</v>
      </c>
      <c r="D6" s="302">
        <f>+C6+1</f>
        <v>2024</v>
      </c>
      <c r="E6" s="302">
        <f>+D6+1</f>
        <v>2025</v>
      </c>
      <c r="F6" s="302">
        <f>+E6+1</f>
        <v>2026</v>
      </c>
      <c r="G6" s="302">
        <f>+F6+1</f>
        <v>2027</v>
      </c>
    </row>
    <row r="7" spans="1:7" ht="57.75" customHeight="1" x14ac:dyDescent="0.25">
      <c r="A7" s="307"/>
      <c r="B7" s="37" t="s">
        <v>443</v>
      </c>
      <c r="C7" s="303"/>
      <c r="D7" s="303"/>
      <c r="E7" s="303"/>
      <c r="F7" s="303"/>
      <c r="G7" s="303"/>
    </row>
    <row r="8" spans="1:7" x14ac:dyDescent="0.25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305" t="s">
        <v>474</v>
      </c>
      <c r="B1" s="305"/>
      <c r="C1" s="305"/>
      <c r="D1" s="305"/>
      <c r="E1" s="305"/>
      <c r="F1" s="305"/>
      <c r="G1" s="305"/>
    </row>
    <row r="2" spans="1:7" x14ac:dyDescent="0.25">
      <c r="A2" s="128" t="str">
        <f>'Formato 1'!A2</f>
        <v>Municipio Dolores Hidalgo CIN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475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309" t="s">
        <v>442</v>
      </c>
      <c r="B5" s="310">
        <v>2017</v>
      </c>
      <c r="C5" s="310">
        <f>+B5+1</f>
        <v>2018</v>
      </c>
      <c r="D5" s="310">
        <f>+C5+1</f>
        <v>2019</v>
      </c>
      <c r="E5" s="310">
        <f>+D5+1</f>
        <v>2020</v>
      </c>
      <c r="F5" s="310">
        <f>+E5+1</f>
        <v>2021</v>
      </c>
      <c r="G5" s="36">
        <f>+F5+1</f>
        <v>2022</v>
      </c>
    </row>
    <row r="6" spans="1:7" ht="32.25" x14ac:dyDescent="0.25">
      <c r="A6" s="286"/>
      <c r="B6" s="311"/>
      <c r="C6" s="311"/>
      <c r="D6" s="311"/>
      <c r="E6" s="311"/>
      <c r="F6" s="311"/>
      <c r="G6" s="37" t="s">
        <v>476</v>
      </c>
    </row>
    <row r="7" spans="1:7" x14ac:dyDescent="0.25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308" t="s">
        <v>497</v>
      </c>
      <c r="B39" s="308"/>
      <c r="C39" s="308"/>
      <c r="D39" s="308"/>
      <c r="E39" s="308"/>
      <c r="F39" s="308"/>
      <c r="G39" s="308"/>
    </row>
    <row r="40" spans="1:7" x14ac:dyDescent="0.25">
      <c r="A40" s="308" t="s">
        <v>498</v>
      </c>
      <c r="B40" s="308"/>
      <c r="C40" s="308"/>
      <c r="D40" s="308"/>
      <c r="E40" s="308"/>
      <c r="F40" s="308"/>
      <c r="G40" s="3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305" t="s">
        <v>499</v>
      </c>
      <c r="B1" s="305"/>
      <c r="C1" s="305"/>
      <c r="D1" s="305"/>
      <c r="E1" s="305"/>
      <c r="F1" s="305"/>
      <c r="G1" s="305"/>
    </row>
    <row r="2" spans="1:7" x14ac:dyDescent="0.25">
      <c r="A2" s="128" t="str">
        <f>'Formato 1'!A2</f>
        <v>Municipio Dolores Hidalgo CIN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312" t="s">
        <v>460</v>
      </c>
      <c r="B5" s="310">
        <v>2017</v>
      </c>
      <c r="C5" s="310">
        <f>+B5+1</f>
        <v>2018</v>
      </c>
      <c r="D5" s="310">
        <f>+C5+1</f>
        <v>2019</v>
      </c>
      <c r="E5" s="310">
        <f>+D5+1</f>
        <v>2020</v>
      </c>
      <c r="F5" s="310">
        <f>+E5+1</f>
        <v>2021</v>
      </c>
      <c r="G5" s="36">
        <v>2022</v>
      </c>
    </row>
    <row r="6" spans="1:7" ht="48.75" customHeight="1" x14ac:dyDescent="0.25">
      <c r="A6" s="313"/>
      <c r="B6" s="311"/>
      <c r="C6" s="311"/>
      <c r="D6" s="311"/>
      <c r="E6" s="311"/>
      <c r="F6" s="311"/>
      <c r="G6" s="37" t="s">
        <v>501</v>
      </c>
    </row>
    <row r="7" spans="1:7" x14ac:dyDescent="0.25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308" t="s">
        <v>497</v>
      </c>
      <c r="B32" s="308"/>
      <c r="C32" s="308"/>
      <c r="D32" s="308"/>
      <c r="E32" s="308"/>
      <c r="F32" s="308"/>
      <c r="G32" s="308"/>
    </row>
    <row r="33" spans="1:7" x14ac:dyDescent="0.25">
      <c r="A33" s="308" t="s">
        <v>498</v>
      </c>
      <c r="B33" s="308"/>
      <c r="C33" s="308"/>
      <c r="D33" s="308"/>
      <c r="E33" s="308"/>
      <c r="F33" s="308"/>
      <c r="G33" s="3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314" t="s">
        <v>503</v>
      </c>
      <c r="B1" s="314"/>
      <c r="C1" s="314"/>
      <c r="D1" s="314"/>
      <c r="E1" s="314"/>
      <c r="F1" s="314"/>
    </row>
    <row r="2" spans="1:6" ht="20.100000000000001" customHeight="1" x14ac:dyDescent="0.25">
      <c r="A2" s="110" t="str">
        <f>'Formato 1'!A2</f>
        <v>Municipio Dolores Hidalgo CIN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25">
      <c r="A5" s="18" t="s">
        <v>510</v>
      </c>
      <c r="B5" s="53"/>
      <c r="C5" s="53"/>
      <c r="D5" s="53"/>
      <c r="E5" s="53"/>
      <c r="F5" s="53"/>
    </row>
    <row r="6" spans="1:6" ht="30" x14ac:dyDescent="0.25">
      <c r="A6" s="59" t="s">
        <v>511</v>
      </c>
      <c r="B6" s="60"/>
      <c r="C6" s="60"/>
      <c r="D6" s="60"/>
      <c r="E6" s="60"/>
      <c r="F6" s="60"/>
    </row>
    <row r="7" spans="1:6" ht="15" x14ac:dyDescent="0.25">
      <c r="A7" s="59" t="s">
        <v>512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513</v>
      </c>
      <c r="B9" s="45"/>
      <c r="C9" s="45"/>
      <c r="D9" s="45"/>
      <c r="E9" s="45"/>
      <c r="F9" s="45"/>
    </row>
    <row r="10" spans="1:6" ht="15" x14ac:dyDescent="0.25">
      <c r="A10" s="59" t="s">
        <v>514</v>
      </c>
      <c r="B10" s="60"/>
      <c r="C10" s="60"/>
      <c r="D10" s="60"/>
      <c r="E10" s="60"/>
      <c r="F10" s="60"/>
    </row>
    <row r="11" spans="1:6" ht="15" x14ac:dyDescent="0.25">
      <c r="A11" s="80" t="s">
        <v>515</v>
      </c>
      <c r="B11" s="60"/>
      <c r="C11" s="60"/>
      <c r="D11" s="60"/>
      <c r="E11" s="60"/>
      <c r="F11" s="60"/>
    </row>
    <row r="12" spans="1:6" ht="15" x14ac:dyDescent="0.25">
      <c r="A12" s="80" t="s">
        <v>516</v>
      </c>
      <c r="B12" s="60"/>
      <c r="C12" s="60"/>
      <c r="D12" s="60"/>
      <c r="E12" s="60"/>
      <c r="F12" s="60"/>
    </row>
    <row r="13" spans="1:6" ht="15" x14ac:dyDescent="0.25">
      <c r="A13" s="80" t="s">
        <v>517</v>
      </c>
      <c r="B13" s="60"/>
      <c r="C13" s="60"/>
      <c r="D13" s="60"/>
      <c r="E13" s="60"/>
      <c r="F13" s="60"/>
    </row>
    <row r="14" spans="1:6" ht="15" x14ac:dyDescent="0.25">
      <c r="A14" s="59" t="s">
        <v>518</v>
      </c>
      <c r="B14" s="60"/>
      <c r="C14" s="60"/>
      <c r="D14" s="60"/>
      <c r="E14" s="60"/>
      <c r="F14" s="60"/>
    </row>
    <row r="15" spans="1:6" ht="15" x14ac:dyDescent="0.25">
      <c r="A15" s="80" t="s">
        <v>515</v>
      </c>
      <c r="B15" s="60"/>
      <c r="C15" s="60"/>
      <c r="D15" s="60"/>
      <c r="E15" s="60"/>
      <c r="F15" s="60"/>
    </row>
    <row r="16" spans="1:6" ht="15" x14ac:dyDescent="0.25">
      <c r="A16" s="80" t="s">
        <v>516</v>
      </c>
      <c r="B16" s="60"/>
      <c r="C16" s="60"/>
      <c r="D16" s="60"/>
      <c r="E16" s="60"/>
      <c r="F16" s="60"/>
    </row>
    <row r="17" spans="1:6" ht="15" x14ac:dyDescent="0.25">
      <c r="A17" s="80" t="s">
        <v>517</v>
      </c>
      <c r="B17" s="60"/>
      <c r="C17" s="60"/>
      <c r="D17" s="60"/>
      <c r="E17" s="60"/>
      <c r="F17" s="60"/>
    </row>
    <row r="18" spans="1:6" ht="15" x14ac:dyDescent="0.25">
      <c r="A18" s="59" t="s">
        <v>519</v>
      </c>
      <c r="B18" s="122"/>
      <c r="C18" s="60"/>
      <c r="D18" s="60"/>
      <c r="E18" s="60"/>
      <c r="F18" s="60"/>
    </row>
    <row r="19" spans="1:6" ht="15" x14ac:dyDescent="0.25">
      <c r="A19" s="59" t="s">
        <v>520</v>
      </c>
      <c r="B19" s="60"/>
      <c r="C19" s="60"/>
      <c r="D19" s="60"/>
      <c r="E19" s="60"/>
      <c r="F19" s="60"/>
    </row>
    <row r="20" spans="1:6" ht="30" x14ac:dyDescent="0.25">
      <c r="A20" s="59" t="s">
        <v>521</v>
      </c>
      <c r="B20" s="123"/>
      <c r="C20" s="123"/>
      <c r="D20" s="123"/>
      <c r="E20" s="123"/>
      <c r="F20" s="123"/>
    </row>
    <row r="21" spans="1:6" ht="30" x14ac:dyDescent="0.25">
      <c r="A21" s="59" t="s">
        <v>522</v>
      </c>
      <c r="B21" s="123"/>
      <c r="C21" s="123"/>
      <c r="D21" s="123"/>
      <c r="E21" s="123"/>
      <c r="F21" s="123"/>
    </row>
    <row r="22" spans="1:6" ht="30" x14ac:dyDescent="0.25">
      <c r="A22" s="59" t="s">
        <v>523</v>
      </c>
      <c r="B22" s="123"/>
      <c r="C22" s="123"/>
      <c r="D22" s="123"/>
      <c r="E22" s="123"/>
      <c r="F22" s="123"/>
    </row>
    <row r="23" spans="1:6" ht="15" x14ac:dyDescent="0.25">
      <c r="A23" s="59" t="s">
        <v>524</v>
      </c>
      <c r="B23" s="123"/>
      <c r="C23" s="123"/>
      <c r="D23" s="123"/>
      <c r="E23" s="123"/>
      <c r="F23" s="123"/>
    </row>
    <row r="24" spans="1:6" ht="15" x14ac:dyDescent="0.25">
      <c r="A24" s="59" t="s">
        <v>525</v>
      </c>
      <c r="B24" s="124"/>
      <c r="C24" s="60"/>
      <c r="D24" s="60"/>
      <c r="E24" s="60"/>
      <c r="F24" s="60"/>
    </row>
    <row r="25" spans="1:6" ht="15" x14ac:dyDescent="0.25">
      <c r="A25" s="59" t="s">
        <v>526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527</v>
      </c>
      <c r="B27" s="45"/>
      <c r="C27" s="45"/>
      <c r="D27" s="45"/>
      <c r="E27" s="45"/>
      <c r="F27" s="45"/>
    </row>
    <row r="28" spans="1:6" ht="15" x14ac:dyDescent="0.25">
      <c r="A28" s="59" t="s">
        <v>528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529</v>
      </c>
      <c r="B30" s="45"/>
      <c r="C30" s="45"/>
      <c r="D30" s="45"/>
      <c r="E30" s="45"/>
      <c r="F30" s="45"/>
    </row>
    <row r="31" spans="1:6" ht="15" x14ac:dyDescent="0.25">
      <c r="A31" s="59" t="s">
        <v>514</v>
      </c>
      <c r="B31" s="60"/>
      <c r="C31" s="60"/>
      <c r="D31" s="60"/>
      <c r="E31" s="60"/>
      <c r="F31" s="60"/>
    </row>
    <row r="32" spans="1:6" ht="15" x14ac:dyDescent="0.25">
      <c r="A32" s="59" t="s">
        <v>518</v>
      </c>
      <c r="B32" s="60"/>
      <c r="C32" s="60"/>
      <c r="D32" s="60"/>
      <c r="E32" s="60"/>
      <c r="F32" s="60"/>
    </row>
    <row r="33" spans="1:6" ht="15" x14ac:dyDescent="0.25">
      <c r="A33" s="59" t="s">
        <v>530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531</v>
      </c>
      <c r="B35" s="45"/>
      <c r="C35" s="45"/>
      <c r="D35" s="45"/>
      <c r="E35" s="45"/>
      <c r="F35" s="45"/>
    </row>
    <row r="36" spans="1:6" ht="15" x14ac:dyDescent="0.25">
      <c r="A36" s="59" t="s">
        <v>532</v>
      </c>
      <c r="B36" s="60"/>
      <c r="C36" s="60"/>
      <c r="D36" s="60"/>
      <c r="E36" s="60"/>
      <c r="F36" s="60"/>
    </row>
    <row r="37" spans="1:6" ht="15" x14ac:dyDescent="0.25">
      <c r="A37" s="59" t="s">
        <v>533</v>
      </c>
      <c r="B37" s="60"/>
      <c r="C37" s="60"/>
      <c r="D37" s="60"/>
      <c r="E37" s="60"/>
      <c r="F37" s="60"/>
    </row>
    <row r="38" spans="1:6" ht="15" x14ac:dyDescent="0.25">
      <c r="A38" s="59" t="s">
        <v>534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536</v>
      </c>
      <c r="B42" s="45"/>
      <c r="C42" s="45"/>
      <c r="D42" s="45"/>
      <c r="E42" s="45"/>
      <c r="F42" s="45"/>
    </row>
    <row r="43" spans="1:6" ht="15" x14ac:dyDescent="0.25">
      <c r="A43" s="59" t="s">
        <v>537</v>
      </c>
      <c r="B43" s="60"/>
      <c r="C43" s="60"/>
      <c r="D43" s="60"/>
      <c r="E43" s="60"/>
      <c r="F43" s="60"/>
    </row>
    <row r="44" spans="1:6" ht="15" x14ac:dyDescent="0.25">
      <c r="A44" s="59" t="s">
        <v>538</v>
      </c>
      <c r="B44" s="60"/>
      <c r="C44" s="60"/>
      <c r="D44" s="60"/>
      <c r="E44" s="60"/>
      <c r="F44" s="60"/>
    </row>
    <row r="45" spans="1:6" ht="15" x14ac:dyDescent="0.25">
      <c r="A45" s="59" t="s">
        <v>539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540</v>
      </c>
      <c r="B47" s="45"/>
      <c r="C47" s="45"/>
      <c r="D47" s="45"/>
      <c r="E47" s="45"/>
      <c r="F47" s="45"/>
    </row>
    <row r="48" spans="1:6" ht="15" x14ac:dyDescent="0.25">
      <c r="A48" s="59" t="s">
        <v>538</v>
      </c>
      <c r="B48" s="123"/>
      <c r="C48" s="123"/>
      <c r="D48" s="123"/>
      <c r="E48" s="123"/>
      <c r="F48" s="123"/>
    </row>
    <row r="49" spans="1:6" ht="15" x14ac:dyDescent="0.25">
      <c r="A49" s="59" t="s">
        <v>539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541</v>
      </c>
      <c r="B51" s="45"/>
      <c r="C51" s="45"/>
      <c r="D51" s="45"/>
      <c r="E51" s="45"/>
      <c r="F51" s="45"/>
    </row>
    <row r="52" spans="1:6" ht="15" x14ac:dyDescent="0.25">
      <c r="A52" s="59" t="s">
        <v>538</v>
      </c>
      <c r="B52" s="60"/>
      <c r="C52" s="60"/>
      <c r="D52" s="60"/>
      <c r="E52" s="60"/>
      <c r="F52" s="60"/>
    </row>
    <row r="53" spans="1:6" ht="15" x14ac:dyDescent="0.25">
      <c r="A53" s="59" t="s">
        <v>539</v>
      </c>
      <c r="B53" s="60"/>
      <c r="C53" s="60"/>
      <c r="D53" s="60"/>
      <c r="E53" s="60"/>
      <c r="F53" s="60"/>
    </row>
    <row r="54" spans="1:6" ht="15" x14ac:dyDescent="0.25">
      <c r="A54" s="59" t="s">
        <v>542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B17" sqref="B1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78" t="s">
        <v>122</v>
      </c>
      <c r="B1" s="279"/>
      <c r="C1" s="279"/>
      <c r="D1" s="279"/>
      <c r="E1" s="279"/>
      <c r="F1" s="279"/>
      <c r="G1" s="279"/>
      <c r="H1" s="280"/>
    </row>
    <row r="2" spans="1:8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>G9+G13</f>
        <v>356039.33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>SUM(G10:G12)</f>
        <v>356039.33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235">
        <v>356039.33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231">
        <v>38358744.259999998</v>
      </c>
      <c r="C18" s="108"/>
      <c r="D18" s="108"/>
      <c r="E18" s="108"/>
      <c r="F18" s="265">
        <v>40345311.789999999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38358744.259999998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>F8+F18</f>
        <v>40345311.789999999</v>
      </c>
      <c r="G20" s="4">
        <f t="shared" si="3"/>
        <v>356039.33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281" t="s">
        <v>151</v>
      </c>
      <c r="B33" s="281"/>
      <c r="C33" s="281"/>
      <c r="D33" s="281"/>
      <c r="E33" s="281"/>
      <c r="F33" s="281"/>
      <c r="G33" s="281"/>
      <c r="H33" s="281"/>
    </row>
    <row r="34" spans="1:8" ht="14.45" customHeight="1" x14ac:dyDescent="0.25">
      <c r="A34" s="281"/>
      <c r="B34" s="281"/>
      <c r="C34" s="281"/>
      <c r="D34" s="281"/>
      <c r="E34" s="281"/>
      <c r="F34" s="281"/>
      <c r="G34" s="281"/>
      <c r="H34" s="281"/>
    </row>
    <row r="35" spans="1:8" ht="14.45" customHeight="1" x14ac:dyDescent="0.25">
      <c r="A35" s="281"/>
      <c r="B35" s="281"/>
      <c r="C35" s="281"/>
      <c r="D35" s="281"/>
      <c r="E35" s="281"/>
      <c r="F35" s="281"/>
      <c r="G35" s="281"/>
      <c r="H35" s="281"/>
    </row>
    <row r="36" spans="1:8" ht="14.45" customHeight="1" x14ac:dyDescent="0.25">
      <c r="A36" s="281"/>
      <c r="B36" s="281"/>
      <c r="C36" s="281"/>
      <c r="D36" s="281"/>
      <c r="E36" s="281"/>
      <c r="F36" s="281"/>
      <c r="G36" s="281"/>
      <c r="H36" s="281"/>
    </row>
    <row r="37" spans="1:8" ht="14.45" customHeight="1" x14ac:dyDescent="0.25">
      <c r="A37" s="281"/>
      <c r="B37" s="281"/>
      <c r="C37" s="281"/>
      <c r="D37" s="281"/>
      <c r="E37" s="281"/>
      <c r="F37" s="281"/>
      <c r="G37" s="281"/>
      <c r="H37" s="281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F8 B41:F44 B11:H17 B10:F10 H10 B19:H19 C18:E18 G18:H18 B21:H31 B20:E20 G20:H20 B9:F9 H9 H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78" t="s">
        <v>162</v>
      </c>
      <c r="B1" s="279"/>
      <c r="C1" s="279"/>
      <c r="D1" s="279"/>
      <c r="E1" s="279"/>
      <c r="F1" s="279"/>
      <c r="G1" s="279"/>
      <c r="H1" s="279"/>
      <c r="I1" s="279"/>
      <c r="J1" s="279"/>
      <c r="K1" s="280"/>
    </row>
    <row r="2" spans="1:11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635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636</v>
      </c>
      <c r="J6" s="1" t="s">
        <v>637</v>
      </c>
      <c r="K6" s="1" t="s">
        <v>638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78" t="s">
        <v>183</v>
      </c>
      <c r="B1" s="279"/>
      <c r="C1" s="279"/>
      <c r="D1" s="280"/>
    </row>
    <row r="2" spans="1:4" x14ac:dyDescent="0.25">
      <c r="A2" s="110" t="str">
        <f>'Formato 1'!A2</f>
        <v>Municipio Dolores Hidalgo CIN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587864682.19000006</v>
      </c>
      <c r="C8" s="14">
        <f>SUM(C9:C11)</f>
        <v>1051225512.75</v>
      </c>
      <c r="D8" s="14">
        <f>SUM(D9:D11)</f>
        <v>1038693146.47</v>
      </c>
    </row>
    <row r="9" spans="1:4" x14ac:dyDescent="0.25">
      <c r="A9" s="58" t="s">
        <v>189</v>
      </c>
      <c r="B9" s="163">
        <v>308785429.44</v>
      </c>
      <c r="C9" s="328">
        <v>714115318.97000003</v>
      </c>
      <c r="D9" s="330">
        <v>701582952.69000006</v>
      </c>
    </row>
    <row r="10" spans="1:4" x14ac:dyDescent="0.25">
      <c r="A10" s="58" t="s">
        <v>190</v>
      </c>
      <c r="B10" s="163">
        <v>292745916.75</v>
      </c>
      <c r="C10" s="328">
        <v>301376857.77999997</v>
      </c>
      <c r="D10" s="330">
        <v>301376857.77999997</v>
      </c>
    </row>
    <row r="11" spans="1:4" x14ac:dyDescent="0.25">
      <c r="A11" s="58" t="s">
        <v>191</v>
      </c>
      <c r="B11" s="94">
        <f>B44</f>
        <v>-13666664</v>
      </c>
      <c r="C11" s="329">
        <v>35733336</v>
      </c>
      <c r="D11" s="331">
        <v>35733336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587864682.19000006</v>
      </c>
      <c r="C13" s="14">
        <f>C14+C15</f>
        <v>1144507037.98</v>
      </c>
      <c r="D13" s="14">
        <f>D14+D15</f>
        <v>1135856150.6800001</v>
      </c>
    </row>
    <row r="14" spans="1:4" x14ac:dyDescent="0.25">
      <c r="A14" s="58" t="s">
        <v>193</v>
      </c>
      <c r="B14" s="164">
        <v>295118765.44</v>
      </c>
      <c r="C14" s="332">
        <v>417214587.89999998</v>
      </c>
      <c r="D14" s="332">
        <v>411165515.44</v>
      </c>
    </row>
    <row r="15" spans="1:4" x14ac:dyDescent="0.25">
      <c r="A15" s="58" t="s">
        <v>194</v>
      </c>
      <c r="B15" s="164">
        <v>292745916.75</v>
      </c>
      <c r="C15" s="332">
        <v>727292450.08000004</v>
      </c>
      <c r="D15" s="332">
        <v>724690635.24000001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336007930.24000001</v>
      </c>
      <c r="D17" s="14">
        <f>D18+D19</f>
        <v>334238183.39999998</v>
      </c>
    </row>
    <row r="18" spans="1:4" x14ac:dyDescent="0.25">
      <c r="A18" s="58" t="s">
        <v>196</v>
      </c>
      <c r="B18" s="16">
        <v>0</v>
      </c>
      <c r="C18" s="333">
        <v>243827807.18000001</v>
      </c>
      <c r="D18" s="333">
        <v>242058240.34</v>
      </c>
    </row>
    <row r="19" spans="1:4" x14ac:dyDescent="0.25">
      <c r="A19" s="58" t="s">
        <v>197</v>
      </c>
      <c r="B19" s="16">
        <v>0</v>
      </c>
      <c r="C19" s="333">
        <v>92180123.060000002</v>
      </c>
      <c r="D19" s="333">
        <v>92179943.060000002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232">
        <f>B8-B13+B17</f>
        <v>0</v>
      </c>
      <c r="C21" s="232">
        <f>C8-C13+C17</f>
        <v>242726405.00999999</v>
      </c>
      <c r="D21" s="232">
        <f>D8-D13+D17</f>
        <v>237075179.18999994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13666664</v>
      </c>
      <c r="C23" s="14">
        <f>C21-C11</f>
        <v>206993069.00999999</v>
      </c>
      <c r="D23" s="14">
        <f>D21-D11</f>
        <v>201341843.18999994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13666664</v>
      </c>
      <c r="C25" s="14">
        <f>C23-C17</f>
        <v>-129014861.23000002</v>
      </c>
      <c r="D25" s="14">
        <f>D23-D17</f>
        <v>-132896340.21000004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353617.26</v>
      </c>
      <c r="C29" s="4">
        <f>C30+C31</f>
        <v>356039.33</v>
      </c>
      <c r="D29" s="4">
        <f>D30+D31</f>
        <v>356039.33</v>
      </c>
    </row>
    <row r="30" spans="1:4" x14ac:dyDescent="0.25">
      <c r="A30" s="58" t="s">
        <v>205</v>
      </c>
      <c r="B30" s="165">
        <v>353617.26</v>
      </c>
      <c r="C30" s="236">
        <v>356039.33</v>
      </c>
      <c r="D30" s="237">
        <v>356039.33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14020281.26</v>
      </c>
      <c r="C33" s="4">
        <f>C25+C29</f>
        <v>-128658821.90000002</v>
      </c>
      <c r="D33" s="4">
        <f>D25+D29</f>
        <v>-132540300.88000004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49400000</v>
      </c>
      <c r="D37" s="4">
        <f>D38+D39</f>
        <v>49400000</v>
      </c>
    </row>
    <row r="38" spans="1:4" x14ac:dyDescent="0.25">
      <c r="A38" s="58" t="s">
        <v>210</v>
      </c>
      <c r="B38" s="47">
        <v>0</v>
      </c>
      <c r="C38" s="334">
        <v>49400000</v>
      </c>
      <c r="D38" s="334">
        <v>49400000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13666664</v>
      </c>
      <c r="C40" s="4">
        <f>C41+C42</f>
        <v>13666664</v>
      </c>
      <c r="D40" s="4">
        <f>D41+D42</f>
        <v>13666664</v>
      </c>
    </row>
    <row r="41" spans="1:4" x14ac:dyDescent="0.25">
      <c r="A41" s="58" t="s">
        <v>213</v>
      </c>
      <c r="B41" s="166">
        <v>13666664</v>
      </c>
      <c r="C41" s="238">
        <v>13666664</v>
      </c>
      <c r="D41" s="239">
        <v>13666664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-13666664</v>
      </c>
      <c r="C44" s="4">
        <f>C37-C40</f>
        <v>35733336</v>
      </c>
      <c r="D44" s="4">
        <f>D37-D40</f>
        <v>35733336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308785429.44</v>
      </c>
      <c r="C48" s="96">
        <f>C9</f>
        <v>714115318.97000003</v>
      </c>
      <c r="D48" s="96">
        <f>D9</f>
        <v>701582952.69000006</v>
      </c>
    </row>
    <row r="49" spans="1:4" x14ac:dyDescent="0.25">
      <c r="A49" s="21" t="s">
        <v>217</v>
      </c>
      <c r="B49" s="4">
        <f>B50-B51</f>
        <v>-13666664</v>
      </c>
      <c r="C49" s="4">
        <f>C50-C51</f>
        <v>35733336</v>
      </c>
      <c r="D49" s="4">
        <f>D50-D51</f>
        <v>35733336</v>
      </c>
    </row>
    <row r="50" spans="1:4" x14ac:dyDescent="0.25">
      <c r="A50" s="97" t="s">
        <v>210</v>
      </c>
      <c r="B50" s="47">
        <v>0</v>
      </c>
      <c r="C50" s="335">
        <v>49400000</v>
      </c>
      <c r="D50" s="335">
        <v>49400000</v>
      </c>
    </row>
    <row r="51" spans="1:4" x14ac:dyDescent="0.25">
      <c r="A51" s="97" t="s">
        <v>213</v>
      </c>
      <c r="B51" s="167">
        <v>13666664</v>
      </c>
      <c r="C51" s="240">
        <v>13666664</v>
      </c>
      <c r="D51" s="241">
        <v>13666664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295118765.44</v>
      </c>
      <c r="C53" s="47">
        <f>C14</f>
        <v>417214587.89999998</v>
      </c>
      <c r="D53" s="47">
        <f>D14</f>
        <v>411165515.44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243827807.18000001</v>
      </c>
      <c r="D55" s="47">
        <f>D18</f>
        <v>242058240.34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576461874.25</v>
      </c>
      <c r="D57" s="4">
        <f>D48+D49-D53+D55</f>
        <v>568209013.59000003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13666664</v>
      </c>
      <c r="C59" s="4">
        <f>C57-C49</f>
        <v>540728538.25</v>
      </c>
      <c r="D59" s="4">
        <f>D57-D49</f>
        <v>532475677.59000003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292745916.75</v>
      </c>
      <c r="C63" s="98">
        <f>C10</f>
        <v>301376857.77999997</v>
      </c>
      <c r="D63" s="98">
        <f>D10</f>
        <v>301376857.77999997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292745916.75</v>
      </c>
      <c r="C68" s="94">
        <f>C15</f>
        <v>727292450.08000004</v>
      </c>
      <c r="D68" s="94">
        <f>D15</f>
        <v>724690635.24000001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92180123.060000002</v>
      </c>
      <c r="D70" s="94">
        <f>D19</f>
        <v>92179943.060000002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-333735469.24000007</v>
      </c>
      <c r="D72" s="14">
        <f>D63+D64-D68+D70</f>
        <v>-331133834.40000004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-333735469.24000007</v>
      </c>
      <c r="D74" s="14">
        <f>D72-D64</f>
        <v>-331133834.40000004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2:D12 B29:D29 B37:D37 B48:D49 B63:D74 B16:D16 B20:D25 B18:B19 B31:D33 B42:D44 B52:D59 B17 B11 B13 B39:D40 B38 B5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B86" sqref="B8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78" t="s">
        <v>224</v>
      </c>
      <c r="B1" s="279"/>
      <c r="C1" s="279"/>
      <c r="D1" s="279"/>
      <c r="E1" s="279"/>
      <c r="F1" s="279"/>
      <c r="G1" s="280"/>
    </row>
    <row r="2" spans="1:7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282" t="s">
        <v>226</v>
      </c>
      <c r="B6" s="284" t="s">
        <v>227</v>
      </c>
      <c r="C6" s="284"/>
      <c r="D6" s="284"/>
      <c r="E6" s="284"/>
      <c r="F6" s="284"/>
      <c r="G6" s="284" t="s">
        <v>228</v>
      </c>
    </row>
    <row r="7" spans="1:7" ht="30" x14ac:dyDescent="0.25">
      <c r="A7" s="283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84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168">
        <v>50080201.43</v>
      </c>
      <c r="C9" s="336">
        <v>7573238.1699999999</v>
      </c>
      <c r="D9" s="338">
        <v>57653439.600000001</v>
      </c>
      <c r="E9" s="337">
        <v>57653439.600000001</v>
      </c>
      <c r="F9" s="337">
        <v>57653439.600000001</v>
      </c>
      <c r="G9" s="47">
        <f>F9-B9</f>
        <v>7573238.1700000018</v>
      </c>
    </row>
    <row r="10" spans="1:7" x14ac:dyDescent="0.25">
      <c r="A10" s="58" t="s">
        <v>235</v>
      </c>
      <c r="B10" s="168">
        <v>0</v>
      </c>
      <c r="C10" s="336">
        <v>0</v>
      </c>
      <c r="D10" s="338">
        <v>0</v>
      </c>
      <c r="E10" s="337">
        <v>0</v>
      </c>
      <c r="F10" s="337">
        <v>0</v>
      </c>
      <c r="G10" s="47">
        <f>F10-B10</f>
        <v>0</v>
      </c>
    </row>
    <row r="11" spans="1:7" x14ac:dyDescent="0.25">
      <c r="A11" s="58" t="s">
        <v>236</v>
      </c>
      <c r="B11" s="168">
        <v>0</v>
      </c>
      <c r="C11" s="336">
        <v>5973037.7999999998</v>
      </c>
      <c r="D11" s="338">
        <v>5973037.7999999998</v>
      </c>
      <c r="E11" s="337">
        <v>5973037.7999999998</v>
      </c>
      <c r="F11" s="337">
        <v>5973037.7999999998</v>
      </c>
      <c r="G11" s="47">
        <f t="shared" ref="G11:G15" si="0">F11-B11</f>
        <v>5973037.7999999998</v>
      </c>
    </row>
    <row r="12" spans="1:7" x14ac:dyDescent="0.25">
      <c r="A12" s="58" t="s">
        <v>237</v>
      </c>
      <c r="B12" s="168">
        <v>36097026.920000002</v>
      </c>
      <c r="C12" s="336">
        <v>6486123.2599999998</v>
      </c>
      <c r="D12" s="338">
        <v>42583150.18</v>
      </c>
      <c r="E12" s="337">
        <v>42583150.18</v>
      </c>
      <c r="F12" s="337">
        <v>31090783.899999999</v>
      </c>
      <c r="G12" s="47">
        <f t="shared" si="0"/>
        <v>-5006243.0200000033</v>
      </c>
    </row>
    <row r="13" spans="1:7" x14ac:dyDescent="0.25">
      <c r="A13" s="58" t="s">
        <v>238</v>
      </c>
      <c r="B13" s="168">
        <v>3788666.96</v>
      </c>
      <c r="C13" s="336">
        <v>19067634.899999999</v>
      </c>
      <c r="D13" s="338">
        <v>22856301.859999999</v>
      </c>
      <c r="E13" s="337">
        <v>22856301.859999999</v>
      </c>
      <c r="F13" s="337">
        <v>22856301.859999999</v>
      </c>
      <c r="G13" s="47">
        <f t="shared" si="0"/>
        <v>19067634.899999999</v>
      </c>
    </row>
    <row r="14" spans="1:7" x14ac:dyDescent="0.25">
      <c r="A14" s="58" t="s">
        <v>239</v>
      </c>
      <c r="B14" s="168">
        <v>4746870.32</v>
      </c>
      <c r="C14" s="336">
        <v>-84252.18</v>
      </c>
      <c r="D14" s="338">
        <v>4662618.1400000006</v>
      </c>
      <c r="E14" s="337">
        <v>4662618.1399999997</v>
      </c>
      <c r="F14" s="337">
        <v>4662618.1399999997</v>
      </c>
      <c r="G14" s="47">
        <f t="shared" si="0"/>
        <v>-84252.180000000633</v>
      </c>
    </row>
    <row r="15" spans="1:7" x14ac:dyDescent="0.25">
      <c r="A15" s="58" t="s">
        <v>240</v>
      </c>
      <c r="B15" s="168">
        <v>0</v>
      </c>
      <c r="C15" s="168">
        <v>0</v>
      </c>
      <c r="D15" s="170">
        <v>0</v>
      </c>
      <c r="E15" s="169">
        <v>0</v>
      </c>
      <c r="F15" s="169">
        <v>0</v>
      </c>
      <c r="G15" s="47">
        <f t="shared" si="0"/>
        <v>0</v>
      </c>
    </row>
    <row r="16" spans="1:7" x14ac:dyDescent="0.25">
      <c r="A16" s="92" t="s">
        <v>241</v>
      </c>
      <c r="B16" s="47">
        <f>SUM(B17:B27)</f>
        <v>209691138.18000004</v>
      </c>
      <c r="C16" s="47">
        <f>SUM(C17:C27)</f>
        <v>50277087.910000004</v>
      </c>
      <c r="D16" s="47">
        <f>SUM(D17:D27)</f>
        <v>259968226.09</v>
      </c>
      <c r="E16" s="47">
        <f>SUM(E17:E27)</f>
        <v>259968226.09</v>
      </c>
      <c r="F16" s="47">
        <f>SUM(F17:F27)</f>
        <v>259968226.09</v>
      </c>
      <c r="G16" s="47">
        <f>SUM(G17:G27)</f>
        <v>50277087.909999982</v>
      </c>
    </row>
    <row r="17" spans="1:7" x14ac:dyDescent="0.25">
      <c r="A17" s="77" t="s">
        <v>242</v>
      </c>
      <c r="B17" s="339">
        <v>139464235.68000001</v>
      </c>
      <c r="C17" s="339">
        <v>28012026.079999998</v>
      </c>
      <c r="D17" s="340">
        <v>167476261.75999999</v>
      </c>
      <c r="E17" s="339">
        <v>167476261.75999999</v>
      </c>
      <c r="F17" s="339">
        <v>167476261.75999999</v>
      </c>
      <c r="G17" s="47">
        <f>F17-B17</f>
        <v>28012026.079999983</v>
      </c>
    </row>
    <row r="18" spans="1:7" x14ac:dyDescent="0.25">
      <c r="A18" s="77" t="s">
        <v>243</v>
      </c>
      <c r="B18" s="339">
        <v>31622633.210000001</v>
      </c>
      <c r="C18" s="339">
        <v>11370749.75</v>
      </c>
      <c r="D18" s="340">
        <v>42993382.960000001</v>
      </c>
      <c r="E18" s="339">
        <v>42993382.960000001</v>
      </c>
      <c r="F18" s="339">
        <v>42993382.960000001</v>
      </c>
      <c r="G18" s="47">
        <f t="shared" ref="G18:G27" si="1">F18-B18</f>
        <v>11370749.75</v>
      </c>
    </row>
    <row r="19" spans="1:7" x14ac:dyDescent="0.25">
      <c r="A19" s="77" t="s">
        <v>244</v>
      </c>
      <c r="B19" s="339">
        <v>11542202.27</v>
      </c>
      <c r="C19" s="339">
        <v>1148744.27</v>
      </c>
      <c r="D19" s="340">
        <v>12690946.539999999</v>
      </c>
      <c r="E19" s="339">
        <v>12690946.539999999</v>
      </c>
      <c r="F19" s="339">
        <v>12690946.539999999</v>
      </c>
      <c r="G19" s="47">
        <f t="shared" si="1"/>
        <v>1148744.2699999996</v>
      </c>
    </row>
    <row r="20" spans="1:7" x14ac:dyDescent="0.25">
      <c r="A20" s="77" t="s">
        <v>245</v>
      </c>
      <c r="B20" s="340">
        <v>0</v>
      </c>
      <c r="C20" s="340">
        <v>0</v>
      </c>
      <c r="D20" s="340">
        <v>0</v>
      </c>
      <c r="E20" s="340">
        <v>0</v>
      </c>
      <c r="F20" s="340">
        <v>0</v>
      </c>
      <c r="G20" s="47">
        <f t="shared" si="1"/>
        <v>0</v>
      </c>
    </row>
    <row r="21" spans="1:7" x14ac:dyDescent="0.25">
      <c r="A21" s="77" t="s">
        <v>246</v>
      </c>
      <c r="B21" s="340">
        <v>0</v>
      </c>
      <c r="C21" s="340">
        <v>0</v>
      </c>
      <c r="D21" s="340">
        <v>0</v>
      </c>
      <c r="E21" s="340">
        <v>0</v>
      </c>
      <c r="F21" s="340">
        <v>0</v>
      </c>
      <c r="G21" s="47">
        <f t="shared" si="1"/>
        <v>0</v>
      </c>
    </row>
    <row r="22" spans="1:7" x14ac:dyDescent="0.25">
      <c r="A22" s="77" t="s">
        <v>247</v>
      </c>
      <c r="B22" s="339">
        <v>4855344.51</v>
      </c>
      <c r="C22" s="339">
        <v>-178311.58</v>
      </c>
      <c r="D22" s="340">
        <v>4677032.93</v>
      </c>
      <c r="E22" s="339">
        <v>4677032.93</v>
      </c>
      <c r="F22" s="339">
        <v>4677032.93</v>
      </c>
      <c r="G22" s="47">
        <f t="shared" si="1"/>
        <v>-178311.58000000007</v>
      </c>
    </row>
    <row r="23" spans="1:7" x14ac:dyDescent="0.25">
      <c r="A23" s="77" t="s">
        <v>248</v>
      </c>
      <c r="B23" s="340">
        <v>0</v>
      </c>
      <c r="C23" s="340">
        <v>0</v>
      </c>
      <c r="D23" s="340">
        <v>0</v>
      </c>
      <c r="E23" s="340">
        <v>0</v>
      </c>
      <c r="F23" s="340">
        <v>0</v>
      </c>
      <c r="G23" s="47">
        <f t="shared" si="1"/>
        <v>0</v>
      </c>
    </row>
    <row r="24" spans="1:7" x14ac:dyDescent="0.25">
      <c r="A24" s="77" t="s">
        <v>249</v>
      </c>
      <c r="B24" s="340">
        <v>0</v>
      </c>
      <c r="C24" s="340">
        <v>0</v>
      </c>
      <c r="D24" s="340">
        <v>0</v>
      </c>
      <c r="E24" s="340">
        <v>0</v>
      </c>
      <c r="F24" s="340">
        <v>0</v>
      </c>
      <c r="G24" s="47">
        <f t="shared" si="1"/>
        <v>0</v>
      </c>
    </row>
    <row r="25" spans="1:7" x14ac:dyDescent="0.25">
      <c r="A25" s="77" t="s">
        <v>250</v>
      </c>
      <c r="B25" s="339">
        <v>5969574.0800000001</v>
      </c>
      <c r="C25" s="339">
        <v>-1751324.18</v>
      </c>
      <c r="D25" s="340">
        <v>4218249.9000000004</v>
      </c>
      <c r="E25" s="339">
        <v>4218249.9000000004</v>
      </c>
      <c r="F25" s="339">
        <v>4218249.9000000004</v>
      </c>
      <c r="G25" s="47">
        <f t="shared" si="1"/>
        <v>-1751324.1799999997</v>
      </c>
    </row>
    <row r="26" spans="1:7" x14ac:dyDescent="0.25">
      <c r="A26" s="77" t="s">
        <v>251</v>
      </c>
      <c r="B26" s="339">
        <v>16237148.43</v>
      </c>
      <c r="C26" s="339">
        <v>11675203.57</v>
      </c>
      <c r="D26" s="340">
        <v>27912352</v>
      </c>
      <c r="E26" s="339">
        <v>27912352</v>
      </c>
      <c r="F26" s="339">
        <v>27912352</v>
      </c>
      <c r="G26" s="47">
        <f t="shared" si="1"/>
        <v>11675203.57</v>
      </c>
    </row>
    <row r="27" spans="1:7" x14ac:dyDescent="0.25">
      <c r="A27" s="77" t="s">
        <v>252</v>
      </c>
      <c r="B27" s="339">
        <v>0</v>
      </c>
      <c r="C27" s="339">
        <v>0</v>
      </c>
      <c r="D27" s="340">
        <v>0</v>
      </c>
      <c r="E27" s="339">
        <v>0</v>
      </c>
      <c r="F27" s="339">
        <v>0</v>
      </c>
      <c r="G27" s="47">
        <f t="shared" si="1"/>
        <v>0</v>
      </c>
    </row>
    <row r="28" spans="1:7" x14ac:dyDescent="0.25">
      <c r="A28" s="58" t="s">
        <v>253</v>
      </c>
      <c r="B28" s="47">
        <f>SUM(B29:B33)</f>
        <v>3851525.63</v>
      </c>
      <c r="C28" s="47">
        <f t="shared" ref="B28:G28" si="2">SUM(C29:C33)</f>
        <v>748855.66</v>
      </c>
      <c r="D28" s="47">
        <f>SUM(D29:D33)</f>
        <v>4600381.29</v>
      </c>
      <c r="E28" s="47">
        <f>SUM(E29:E33)</f>
        <v>4600381.29</v>
      </c>
      <c r="F28" s="47">
        <f t="shared" si="2"/>
        <v>4600381.29</v>
      </c>
      <c r="G28" s="47">
        <f t="shared" si="2"/>
        <v>748855.66000000015</v>
      </c>
    </row>
    <row r="29" spans="1:7" x14ac:dyDescent="0.25">
      <c r="A29" s="77" t="s">
        <v>254</v>
      </c>
      <c r="B29" s="341">
        <v>20000</v>
      </c>
      <c r="C29" s="341">
        <v>-12165.56</v>
      </c>
      <c r="D29" s="342">
        <v>7834.4400000000005</v>
      </c>
      <c r="E29" s="341">
        <v>7834.44</v>
      </c>
      <c r="F29" s="341">
        <v>7834.44</v>
      </c>
      <c r="G29" s="47">
        <f>F29-B29</f>
        <v>-12165.560000000001</v>
      </c>
    </row>
    <row r="30" spans="1:7" x14ac:dyDescent="0.25">
      <c r="A30" s="77" t="s">
        <v>255</v>
      </c>
      <c r="B30" s="341">
        <v>431525.63</v>
      </c>
      <c r="C30" s="341">
        <v>24951.37</v>
      </c>
      <c r="D30" s="342">
        <v>456477</v>
      </c>
      <c r="E30" s="341">
        <v>456477</v>
      </c>
      <c r="F30" s="341">
        <v>456477</v>
      </c>
      <c r="G30" s="47">
        <f t="shared" ref="G30:G34" si="3">F30-B30</f>
        <v>24951.369999999995</v>
      </c>
    </row>
    <row r="31" spans="1:7" x14ac:dyDescent="0.25">
      <c r="A31" s="77" t="s">
        <v>256</v>
      </c>
      <c r="B31" s="341">
        <v>2500000</v>
      </c>
      <c r="C31" s="341">
        <v>322138.33</v>
      </c>
      <c r="D31" s="342">
        <v>2822138.33</v>
      </c>
      <c r="E31" s="341">
        <v>2822138.33</v>
      </c>
      <c r="F31" s="341">
        <v>2822138.33</v>
      </c>
      <c r="G31" s="47">
        <f t="shared" si="3"/>
        <v>322138.33000000007</v>
      </c>
    </row>
    <row r="32" spans="1:7" x14ac:dyDescent="0.25">
      <c r="A32" s="77" t="s">
        <v>257</v>
      </c>
      <c r="B32" s="342">
        <v>0</v>
      </c>
      <c r="C32" s="342">
        <v>0</v>
      </c>
      <c r="D32" s="342">
        <v>0</v>
      </c>
      <c r="E32" s="342">
        <v>0</v>
      </c>
      <c r="F32" s="342">
        <v>0</v>
      </c>
      <c r="G32" s="47">
        <f t="shared" si="3"/>
        <v>0</v>
      </c>
    </row>
    <row r="33" spans="1:7" ht="14.45" customHeight="1" x14ac:dyDescent="0.25">
      <c r="A33" s="77" t="s">
        <v>258</v>
      </c>
      <c r="B33" s="341">
        <v>900000</v>
      </c>
      <c r="C33" s="341">
        <v>413931.52000000002</v>
      </c>
      <c r="D33" s="342">
        <v>1313931.52</v>
      </c>
      <c r="E33" s="341">
        <v>1313931.52</v>
      </c>
      <c r="F33" s="341">
        <v>1313931.52</v>
      </c>
      <c r="G33" s="47">
        <f t="shared" si="3"/>
        <v>413931.52000000002</v>
      </c>
    </row>
    <row r="34" spans="1:7" ht="14.45" customHeight="1" x14ac:dyDescent="0.25">
      <c r="A34" s="58" t="s">
        <v>259</v>
      </c>
      <c r="B34" s="171">
        <v>530000</v>
      </c>
      <c r="C34" s="343">
        <v>315288164.00999999</v>
      </c>
      <c r="D34" s="345">
        <v>315818164.00999999</v>
      </c>
      <c r="E34" s="344">
        <v>315818164.00999999</v>
      </c>
      <c r="F34" s="344">
        <v>314778164.00999999</v>
      </c>
      <c r="G34" s="47">
        <f t="shared" si="3"/>
        <v>314248164.00999999</v>
      </c>
    </row>
    <row r="35" spans="1:7" ht="14.45" customHeight="1" x14ac:dyDescent="0.25">
      <c r="A35" s="58" t="s">
        <v>260</v>
      </c>
      <c r="B35" s="47">
        <f t="shared" ref="B35:G35" si="4">B36</f>
        <v>0</v>
      </c>
      <c r="C35" s="47">
        <f t="shared" si="4"/>
        <v>0</v>
      </c>
      <c r="D35" s="47">
        <f t="shared" si="4"/>
        <v>0</v>
      </c>
      <c r="E35" s="47">
        <f t="shared" si="4"/>
        <v>0</v>
      </c>
      <c r="F35" s="47">
        <f t="shared" si="4"/>
        <v>0</v>
      </c>
      <c r="G35" s="47">
        <f t="shared" si="4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5">B38+B39</f>
        <v>0</v>
      </c>
      <c r="C37" s="47">
        <f t="shared" si="5"/>
        <v>0</v>
      </c>
      <c r="D37" s="47">
        <f t="shared" si="5"/>
        <v>0</v>
      </c>
      <c r="E37" s="47">
        <f t="shared" si="5"/>
        <v>0</v>
      </c>
      <c r="F37" s="47">
        <f t="shared" si="5"/>
        <v>0</v>
      </c>
      <c r="G37" s="47">
        <f t="shared" si="5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6">SUM(B9,B10,B11,B12,B13,B14,B15,B16,B28,B34,B35,B37)</f>
        <v>308785429.44000006</v>
      </c>
      <c r="C41" s="4">
        <f>SUM(C9,C10,C11,C12,C13,C14,C15,C16,C28,C34,C35,C37)</f>
        <v>405329889.52999997</v>
      </c>
      <c r="D41" s="4">
        <f t="shared" si="6"/>
        <v>714115318.97000003</v>
      </c>
      <c r="E41" s="4">
        <f t="shared" si="6"/>
        <v>714115318.97000003</v>
      </c>
      <c r="F41" s="4">
        <f t="shared" si="6"/>
        <v>701582952.69000006</v>
      </c>
      <c r="G41" s="4">
        <f t="shared" si="6"/>
        <v>392797523.25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392797523.25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>SUM(B46:B53)</f>
        <v>292745916.75</v>
      </c>
      <c r="C45" s="47">
        <f>SUM(C46:C53)</f>
        <v>9368487.9800000004</v>
      </c>
      <c r="D45" s="47">
        <f>SUM(D46:D53)</f>
        <v>302114404.73000002</v>
      </c>
      <c r="E45" s="47">
        <f>SUM(E46:E53)</f>
        <v>301176857.77999997</v>
      </c>
      <c r="F45" s="47">
        <f>SUM(F46:F53)</f>
        <v>301176857.77999997</v>
      </c>
      <c r="G45" s="47">
        <f>SUM(G46:G53)</f>
        <v>8430941.0300000012</v>
      </c>
    </row>
    <row r="46" spans="1:7" x14ac:dyDescent="0.25">
      <c r="A46" s="80" t="s">
        <v>269</v>
      </c>
      <c r="B46" s="173">
        <v>0</v>
      </c>
      <c r="C46" s="173">
        <v>0</v>
      </c>
      <c r="D46" s="173">
        <v>0</v>
      </c>
      <c r="E46" s="173">
        <v>0</v>
      </c>
      <c r="F46" s="173">
        <v>0</v>
      </c>
      <c r="G46" s="47">
        <f>F46-B46</f>
        <v>0</v>
      </c>
    </row>
    <row r="47" spans="1:7" x14ac:dyDescent="0.25">
      <c r="A47" s="80" t="s">
        <v>270</v>
      </c>
      <c r="B47" s="173">
        <v>0</v>
      </c>
      <c r="C47" s="173">
        <v>0</v>
      </c>
      <c r="D47" s="173">
        <v>0</v>
      </c>
      <c r="E47" s="173">
        <v>0</v>
      </c>
      <c r="F47" s="173">
        <v>0</v>
      </c>
      <c r="G47" s="47">
        <f t="shared" ref="G47:G52" si="7">F47-B47</f>
        <v>0</v>
      </c>
    </row>
    <row r="48" spans="1:7" x14ac:dyDescent="0.25">
      <c r="A48" s="80" t="s">
        <v>271</v>
      </c>
      <c r="B48" s="172">
        <v>162127695.40000001</v>
      </c>
      <c r="C48" s="346">
        <v>-9135888.0500000007</v>
      </c>
      <c r="D48" s="347">
        <v>152991807.34999999</v>
      </c>
      <c r="E48" s="346">
        <v>152054260.40000001</v>
      </c>
      <c r="F48" s="346">
        <v>152054260.40000001</v>
      </c>
      <c r="G48" s="47">
        <f>F48-B48</f>
        <v>-10073435</v>
      </c>
    </row>
    <row r="49" spans="1:7" ht="30" x14ac:dyDescent="0.25">
      <c r="A49" s="80" t="s">
        <v>272</v>
      </c>
      <c r="B49" s="172">
        <v>130618221.34999999</v>
      </c>
      <c r="C49" s="346">
        <v>18504376.030000001</v>
      </c>
      <c r="D49" s="347">
        <v>149122597.38</v>
      </c>
      <c r="E49" s="346">
        <v>149122597.38</v>
      </c>
      <c r="F49" s="346">
        <v>149122597.38</v>
      </c>
      <c r="G49" s="47">
        <f t="shared" si="7"/>
        <v>18504376.030000001</v>
      </c>
    </row>
    <row r="50" spans="1:7" x14ac:dyDescent="0.25">
      <c r="A50" s="80" t="s">
        <v>273</v>
      </c>
      <c r="B50" s="173">
        <v>0</v>
      </c>
      <c r="C50" s="173">
        <v>0</v>
      </c>
      <c r="D50" s="173">
        <v>0</v>
      </c>
      <c r="E50" s="173">
        <v>0</v>
      </c>
      <c r="F50" s="173">
        <v>0</v>
      </c>
      <c r="G50" s="47">
        <f t="shared" si="7"/>
        <v>0</v>
      </c>
    </row>
    <row r="51" spans="1:7" x14ac:dyDescent="0.25">
      <c r="A51" s="80" t="s">
        <v>274</v>
      </c>
      <c r="B51" s="173">
        <v>0</v>
      </c>
      <c r="C51" s="173">
        <v>0</v>
      </c>
      <c r="D51" s="173">
        <v>0</v>
      </c>
      <c r="E51" s="173">
        <v>0</v>
      </c>
      <c r="F51" s="173">
        <v>0</v>
      </c>
      <c r="G51" s="47">
        <f t="shared" si="7"/>
        <v>0</v>
      </c>
    </row>
    <row r="52" spans="1:7" ht="30" x14ac:dyDescent="0.25">
      <c r="A52" s="81" t="s">
        <v>275</v>
      </c>
      <c r="B52" s="173">
        <v>0</v>
      </c>
      <c r="C52" s="173">
        <v>0</v>
      </c>
      <c r="D52" s="173">
        <v>0</v>
      </c>
      <c r="E52" s="173">
        <v>0</v>
      </c>
      <c r="F52" s="173">
        <v>0</v>
      </c>
      <c r="G52" s="47">
        <f t="shared" si="7"/>
        <v>0</v>
      </c>
    </row>
    <row r="53" spans="1:7" x14ac:dyDescent="0.25">
      <c r="A53" s="77" t="s">
        <v>276</v>
      </c>
      <c r="B53" s="173">
        <v>0</v>
      </c>
      <c r="C53" s="173">
        <v>0</v>
      </c>
      <c r="D53" s="173">
        <v>0</v>
      </c>
      <c r="E53" s="173">
        <v>0</v>
      </c>
      <c r="F53" s="173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8">SUM(B55:B58)</f>
        <v>0</v>
      </c>
      <c r="C54" s="47">
        <f t="shared" si="8"/>
        <v>0</v>
      </c>
      <c r="D54" s="47">
        <f t="shared" si="8"/>
        <v>0</v>
      </c>
      <c r="E54" s="47">
        <f t="shared" si="8"/>
        <v>0</v>
      </c>
      <c r="F54" s="47">
        <f t="shared" si="8"/>
        <v>0</v>
      </c>
      <c r="G54" s="47">
        <f t="shared" si="8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9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9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9"/>
        <v>0</v>
      </c>
    </row>
    <row r="59" spans="1:7" x14ac:dyDescent="0.25">
      <c r="A59" s="58" t="s">
        <v>282</v>
      </c>
      <c r="B59" s="47">
        <f t="shared" ref="B59:G59" si="10">SUM(B60:B61)</f>
        <v>0</v>
      </c>
      <c r="C59" s="47">
        <f t="shared" si="10"/>
        <v>0</v>
      </c>
      <c r="D59" s="47">
        <f t="shared" si="10"/>
        <v>0</v>
      </c>
      <c r="E59" s="47">
        <f t="shared" si="10"/>
        <v>0</v>
      </c>
      <c r="F59" s="47">
        <f t="shared" si="10"/>
        <v>0</v>
      </c>
      <c r="G59" s="47">
        <f t="shared" si="10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1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1"/>
        <v>0</v>
      </c>
    </row>
    <row r="63" spans="1:7" x14ac:dyDescent="0.25">
      <c r="A63" s="58" t="s">
        <v>286</v>
      </c>
      <c r="B63" s="47">
        <v>0</v>
      </c>
      <c r="C63" s="47">
        <v>200000</v>
      </c>
      <c r="D63" s="47">
        <v>200000</v>
      </c>
      <c r="E63" s="47">
        <v>200000</v>
      </c>
      <c r="F63" s="47">
        <v>200000</v>
      </c>
      <c r="G63" s="47">
        <f t="shared" si="11"/>
        <v>200000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2">B45+B54+B59+B62+B63</f>
        <v>292745916.75</v>
      </c>
      <c r="C65" s="4">
        <f t="shared" si="12"/>
        <v>9568487.9800000004</v>
      </c>
      <c r="D65" s="4">
        <f t="shared" si="12"/>
        <v>302314404.73000002</v>
      </c>
      <c r="E65" s="4">
        <f t="shared" si="12"/>
        <v>301376857.77999997</v>
      </c>
      <c r="F65" s="4">
        <f t="shared" si="12"/>
        <v>301376857.77999997</v>
      </c>
      <c r="G65" s="4">
        <f t="shared" si="12"/>
        <v>8630941.0300000012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3">B68</f>
        <v>0</v>
      </c>
      <c r="C67" s="4">
        <f t="shared" si="13"/>
        <v>49400000</v>
      </c>
      <c r="D67" s="4">
        <f t="shared" si="13"/>
        <v>49400000</v>
      </c>
      <c r="E67" s="4">
        <f t="shared" si="13"/>
        <v>49400000</v>
      </c>
      <c r="F67" s="4">
        <f t="shared" si="13"/>
        <v>49400000</v>
      </c>
      <c r="G67" s="4">
        <f t="shared" si="13"/>
        <v>49400000</v>
      </c>
    </row>
    <row r="68" spans="1:7" x14ac:dyDescent="0.25">
      <c r="A68" s="58" t="s">
        <v>289</v>
      </c>
      <c r="B68" s="47">
        <v>0</v>
      </c>
      <c r="C68" s="348">
        <v>49400000</v>
      </c>
      <c r="D68" s="349">
        <v>49400000</v>
      </c>
      <c r="E68" s="348">
        <v>49400000</v>
      </c>
      <c r="F68" s="348">
        <v>49400000</v>
      </c>
      <c r="G68" s="47">
        <f>F68-B68</f>
        <v>49400000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4">B41+B65+B67</f>
        <v>601531346.19000006</v>
      </c>
      <c r="C70" s="4">
        <f t="shared" si="14"/>
        <v>464298377.50999999</v>
      </c>
      <c r="D70" s="4">
        <f t="shared" si="14"/>
        <v>1065829723.7</v>
      </c>
      <c r="E70" s="4">
        <f t="shared" si="14"/>
        <v>1064892176.75</v>
      </c>
      <c r="F70" s="4">
        <f t="shared" si="14"/>
        <v>1052359810.47</v>
      </c>
      <c r="G70" s="4">
        <f t="shared" si="14"/>
        <v>450828464.27999997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350">
        <v>49400000</v>
      </c>
      <c r="D73" s="351">
        <v>49400000</v>
      </c>
      <c r="E73" s="350">
        <v>49400000</v>
      </c>
      <c r="F73" s="350">
        <v>49400000</v>
      </c>
      <c r="G73" s="47">
        <f>F73-B73</f>
        <v>49400000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5">B73+B74</f>
        <v>0</v>
      </c>
      <c r="C75" s="4">
        <f t="shared" si="15"/>
        <v>49400000</v>
      </c>
      <c r="D75" s="4">
        <f t="shared" si="15"/>
        <v>49400000</v>
      </c>
      <c r="E75" s="4">
        <f t="shared" si="15"/>
        <v>49400000</v>
      </c>
      <c r="F75" s="4">
        <f t="shared" si="15"/>
        <v>49400000</v>
      </c>
      <c r="G75" s="4">
        <f t="shared" si="15"/>
        <v>49400000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disablePrompts="1"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5:F40 B60:F62 G9:G15 G60:G76 G55:G58 G38:G44 B54:F58 B65:F67 B63 B64:E64 B42:F44 B41 D41:F41 G46:G47 G49:G53 B69:F72 B68 B74:F75 B73" unlockedFormula="1"/>
    <ignoredError sqref="C28 B59:F59 F28" formulaRange="1" unlockedFormula="1"/>
    <ignoredError sqref="G59 G54 G17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83" zoomScale="75" zoomScaleNormal="75" workbookViewId="0">
      <selection activeCell="C171" sqref="C171"/>
    </sheetView>
  </sheetViews>
  <sheetFormatPr baseColWidth="10" defaultColWidth="11" defaultRowHeight="15" x14ac:dyDescent="0.25"/>
  <cols>
    <col min="1" max="1" width="96.85546875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87" t="s">
        <v>295</v>
      </c>
      <c r="B1" s="279"/>
      <c r="C1" s="279"/>
      <c r="D1" s="279"/>
      <c r="E1" s="279"/>
      <c r="F1" s="279"/>
      <c r="G1" s="280"/>
    </row>
    <row r="2" spans="1:7" x14ac:dyDescent="0.25">
      <c r="A2" s="125" t="str">
        <f>'Formato 1'!A2</f>
        <v>Municipio Dolores Hidalgo CIN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85" t="s">
        <v>4</v>
      </c>
      <c r="B7" s="285" t="s">
        <v>298</v>
      </c>
      <c r="C7" s="285"/>
      <c r="D7" s="285"/>
      <c r="E7" s="285"/>
      <c r="F7" s="285"/>
      <c r="G7" s="286" t="s">
        <v>299</v>
      </c>
    </row>
    <row r="8" spans="1:7" ht="30" x14ac:dyDescent="0.25">
      <c r="A8" s="285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85"/>
    </row>
    <row r="9" spans="1:7" x14ac:dyDescent="0.25">
      <c r="A9" s="27" t="s">
        <v>304</v>
      </c>
      <c r="B9" s="83">
        <f>SUM(B10,B18,B28,B38,B48,B58,B62,B71,B75)</f>
        <v>308785429.44</v>
      </c>
      <c r="C9" s="83">
        <f>SUM(C10,C18,C28,C38,C48,C58,C62,C71,C75)</f>
        <v>222513766.11999997</v>
      </c>
      <c r="D9" s="83">
        <f t="shared" ref="D9:G9" si="0">SUM(D10,D18,D28,D38,D48,D58,D62,D71,D75)</f>
        <v>531299195.56</v>
      </c>
      <c r="E9" s="83">
        <f t="shared" si="0"/>
        <v>430881251.89999998</v>
      </c>
      <c r="F9" s="83">
        <f t="shared" si="0"/>
        <v>424832179.44</v>
      </c>
      <c r="G9" s="83">
        <f t="shared" si="0"/>
        <v>100417943.65999998</v>
      </c>
    </row>
    <row r="10" spans="1:7" x14ac:dyDescent="0.25">
      <c r="A10" s="84" t="s">
        <v>305</v>
      </c>
      <c r="B10" s="83">
        <f>SUM(B11:B17)</f>
        <v>182482174.93000001</v>
      </c>
      <c r="C10" s="83">
        <f>SUM(C11:C17)</f>
        <v>-75232616.870000005</v>
      </c>
      <c r="D10" s="83">
        <f>SUM(D11:D17)</f>
        <v>107249558.06</v>
      </c>
      <c r="E10" s="83">
        <f>SUM(E11:E17)</f>
        <v>92474054.429999992</v>
      </c>
      <c r="F10" s="83">
        <f t="shared" ref="F10:G10" si="1">SUM(F11:F17)</f>
        <v>92478605.969999999</v>
      </c>
      <c r="G10" s="83">
        <f t="shared" si="1"/>
        <v>14775503.630000001</v>
      </c>
    </row>
    <row r="11" spans="1:7" x14ac:dyDescent="0.25">
      <c r="A11" s="85" t="s">
        <v>306</v>
      </c>
      <c r="B11" s="175">
        <v>109385605.63</v>
      </c>
      <c r="C11" s="383">
        <v>-63775399.689999998</v>
      </c>
      <c r="D11" s="382">
        <v>45610205.939999998</v>
      </c>
      <c r="E11" s="383">
        <v>39430611.159999996</v>
      </c>
      <c r="F11" s="383">
        <v>39430611.159999996</v>
      </c>
      <c r="G11" s="75">
        <f>D11-E11</f>
        <v>6179594.7800000012</v>
      </c>
    </row>
    <row r="12" spans="1:7" x14ac:dyDescent="0.25">
      <c r="A12" s="85" t="s">
        <v>307</v>
      </c>
      <c r="B12" s="175">
        <v>178974</v>
      </c>
      <c r="C12" s="383">
        <v>-107091</v>
      </c>
      <c r="D12" s="382">
        <v>71883</v>
      </c>
      <c r="E12" s="383">
        <v>52323</v>
      </c>
      <c r="F12" s="383">
        <v>52323</v>
      </c>
      <c r="G12" s="75">
        <f t="shared" ref="G12:G17" si="2">D12-E12</f>
        <v>19560</v>
      </c>
    </row>
    <row r="13" spans="1:7" x14ac:dyDescent="0.25">
      <c r="A13" s="85" t="s">
        <v>308</v>
      </c>
      <c r="B13" s="175">
        <v>24209320.690000001</v>
      </c>
      <c r="C13" s="383">
        <v>-1303595.27</v>
      </c>
      <c r="D13" s="382">
        <v>22905725.420000002</v>
      </c>
      <c r="E13" s="383">
        <v>19260224.690000001</v>
      </c>
      <c r="F13" s="383">
        <v>19263347.530000001</v>
      </c>
      <c r="G13" s="75">
        <f t="shared" si="2"/>
        <v>3645500.7300000004</v>
      </c>
    </row>
    <row r="14" spans="1:7" x14ac:dyDescent="0.25">
      <c r="A14" s="85" t="s">
        <v>309</v>
      </c>
      <c r="B14" s="175">
        <v>9865000</v>
      </c>
      <c r="C14" s="383">
        <v>9175380.0800000001</v>
      </c>
      <c r="D14" s="382">
        <v>19040380.079999998</v>
      </c>
      <c r="E14" s="383">
        <v>17308567.32</v>
      </c>
      <c r="F14" s="383">
        <v>17308567.32</v>
      </c>
      <c r="G14" s="75">
        <f t="shared" si="2"/>
        <v>1731812.7599999979</v>
      </c>
    </row>
    <row r="15" spans="1:7" x14ac:dyDescent="0.25">
      <c r="A15" s="85" t="s">
        <v>310</v>
      </c>
      <c r="B15" s="175">
        <v>37593274.609999999</v>
      </c>
      <c r="C15" s="383">
        <v>-19310471.149999999</v>
      </c>
      <c r="D15" s="382">
        <v>18282803.460000001</v>
      </c>
      <c r="E15" s="383">
        <v>15172328.26</v>
      </c>
      <c r="F15" s="383">
        <v>15173756.960000001</v>
      </c>
      <c r="G15" s="75">
        <f t="shared" si="2"/>
        <v>3110475.2000000011</v>
      </c>
    </row>
    <row r="16" spans="1:7" x14ac:dyDescent="0.25">
      <c r="A16" s="85" t="s">
        <v>311</v>
      </c>
      <c r="B16" s="174">
        <v>0</v>
      </c>
      <c r="C16" s="383">
        <v>0</v>
      </c>
      <c r="D16" s="382">
        <v>0</v>
      </c>
      <c r="E16" s="383">
        <v>0</v>
      </c>
      <c r="F16" s="383">
        <v>0</v>
      </c>
      <c r="G16" s="75">
        <f t="shared" si="2"/>
        <v>0</v>
      </c>
    </row>
    <row r="17" spans="1:7" x14ac:dyDescent="0.25">
      <c r="A17" s="85" t="s">
        <v>312</v>
      </c>
      <c r="B17" s="175">
        <v>1250000</v>
      </c>
      <c r="C17" s="383">
        <v>88560.16</v>
      </c>
      <c r="D17" s="382">
        <v>1338560.1599999999</v>
      </c>
      <c r="E17" s="383">
        <v>1250000</v>
      </c>
      <c r="F17" s="383">
        <v>1250000</v>
      </c>
      <c r="G17" s="75">
        <f t="shared" si="2"/>
        <v>88560.159999999916</v>
      </c>
    </row>
    <row r="18" spans="1:7" x14ac:dyDescent="0.25">
      <c r="A18" s="84" t="s">
        <v>313</v>
      </c>
      <c r="B18" s="83">
        <f t="shared" ref="B18:G18" si="3">SUM(B19:B27)</f>
        <v>4727900</v>
      </c>
      <c r="C18" s="83">
        <f>SUM(C19:C27)</f>
        <v>3709635.3699999996</v>
      </c>
      <c r="D18" s="83">
        <f t="shared" si="3"/>
        <v>8437535.3699999992</v>
      </c>
      <c r="E18" s="83">
        <f t="shared" si="3"/>
        <v>7666629.6199999992</v>
      </c>
      <c r="F18" s="83">
        <f t="shared" si="3"/>
        <v>7666629.6199999992</v>
      </c>
      <c r="G18" s="83">
        <f t="shared" si="3"/>
        <v>770905.75000000012</v>
      </c>
    </row>
    <row r="19" spans="1:7" x14ac:dyDescent="0.25">
      <c r="A19" s="85" t="s">
        <v>314</v>
      </c>
      <c r="B19" s="177">
        <v>2094500</v>
      </c>
      <c r="C19" s="385">
        <v>2467008.16</v>
      </c>
      <c r="D19" s="384">
        <v>4561508.16</v>
      </c>
      <c r="E19" s="385">
        <v>4253454.46</v>
      </c>
      <c r="F19" s="385">
        <v>4253454.46</v>
      </c>
      <c r="G19" s="75">
        <f>D19-E19</f>
        <v>308053.70000000019</v>
      </c>
    </row>
    <row r="20" spans="1:7" x14ac:dyDescent="0.25">
      <c r="A20" s="85" t="s">
        <v>315</v>
      </c>
      <c r="B20" s="177">
        <v>18000</v>
      </c>
      <c r="C20" s="385">
        <v>17000</v>
      </c>
      <c r="D20" s="384">
        <v>35000</v>
      </c>
      <c r="E20" s="385">
        <v>32905.1</v>
      </c>
      <c r="F20" s="385">
        <v>32905.1</v>
      </c>
      <c r="G20" s="75">
        <f t="shared" ref="G20:G27" si="4">D20-E20</f>
        <v>2094.9000000000015</v>
      </c>
    </row>
    <row r="21" spans="1:7" x14ac:dyDescent="0.25">
      <c r="A21" s="85" t="s">
        <v>316</v>
      </c>
      <c r="B21" s="176">
        <v>0</v>
      </c>
      <c r="C21" s="384">
        <v>0</v>
      </c>
      <c r="D21" s="384">
        <v>0</v>
      </c>
      <c r="E21" s="384">
        <v>0</v>
      </c>
      <c r="F21" s="384">
        <v>0</v>
      </c>
      <c r="G21" s="75">
        <f t="shared" si="4"/>
        <v>0</v>
      </c>
    </row>
    <row r="22" spans="1:7" x14ac:dyDescent="0.25">
      <c r="A22" s="85" t="s">
        <v>317</v>
      </c>
      <c r="B22" s="177">
        <v>20000</v>
      </c>
      <c r="C22" s="385">
        <v>521950.04</v>
      </c>
      <c r="D22" s="384">
        <v>541950.04</v>
      </c>
      <c r="E22" s="385">
        <v>522046.05</v>
      </c>
      <c r="F22" s="385">
        <v>522046.05</v>
      </c>
      <c r="G22" s="75">
        <f t="shared" si="4"/>
        <v>19903.990000000049</v>
      </c>
    </row>
    <row r="23" spans="1:7" x14ac:dyDescent="0.25">
      <c r="A23" s="85" t="s">
        <v>318</v>
      </c>
      <c r="B23" s="176">
        <v>0</v>
      </c>
      <c r="C23" s="384">
        <v>0</v>
      </c>
      <c r="D23" s="384">
        <v>0</v>
      </c>
      <c r="E23" s="384">
        <v>0</v>
      </c>
      <c r="F23" s="384">
        <v>0</v>
      </c>
      <c r="G23" s="75">
        <f t="shared" si="4"/>
        <v>0</v>
      </c>
    </row>
    <row r="24" spans="1:7" x14ac:dyDescent="0.25">
      <c r="A24" s="85" t="s">
        <v>319</v>
      </c>
      <c r="B24" s="177">
        <v>1911500</v>
      </c>
      <c r="C24" s="385">
        <v>504339.82</v>
      </c>
      <c r="D24" s="384">
        <v>2415839.8199999998</v>
      </c>
      <c r="E24" s="385">
        <v>2149190.04</v>
      </c>
      <c r="F24" s="385">
        <v>2149190.04</v>
      </c>
      <c r="G24" s="75">
        <f t="shared" si="4"/>
        <v>266649.7799999998</v>
      </c>
    </row>
    <row r="25" spans="1:7" x14ac:dyDescent="0.25">
      <c r="A25" s="85" t="s">
        <v>320</v>
      </c>
      <c r="B25" s="177">
        <v>265400</v>
      </c>
      <c r="C25" s="385">
        <v>-172471.01</v>
      </c>
      <c r="D25" s="384">
        <v>92928.989999999991</v>
      </c>
      <c r="E25" s="385">
        <v>91371.99</v>
      </c>
      <c r="F25" s="385">
        <v>91371.99</v>
      </c>
      <c r="G25" s="75">
        <f t="shared" si="4"/>
        <v>1556.9999999999854</v>
      </c>
    </row>
    <row r="26" spans="1:7" x14ac:dyDescent="0.25">
      <c r="A26" s="85" t="s">
        <v>321</v>
      </c>
      <c r="B26" s="176">
        <v>0</v>
      </c>
      <c r="C26" s="384">
        <v>0</v>
      </c>
      <c r="D26" s="384">
        <v>0</v>
      </c>
      <c r="E26" s="384">
        <v>0</v>
      </c>
      <c r="F26" s="384">
        <v>0</v>
      </c>
      <c r="G26" s="75">
        <f t="shared" si="4"/>
        <v>0</v>
      </c>
    </row>
    <row r="27" spans="1:7" x14ac:dyDescent="0.25">
      <c r="A27" s="85" t="s">
        <v>322</v>
      </c>
      <c r="B27" s="177">
        <v>418500</v>
      </c>
      <c r="C27" s="385">
        <v>371808.36</v>
      </c>
      <c r="D27" s="384">
        <v>790308.36</v>
      </c>
      <c r="E27" s="385">
        <v>617661.98</v>
      </c>
      <c r="F27" s="385">
        <v>617661.98</v>
      </c>
      <c r="G27" s="75">
        <f t="shared" si="4"/>
        <v>172646.38</v>
      </c>
    </row>
    <row r="28" spans="1:7" x14ac:dyDescent="0.25">
      <c r="A28" s="84" t="s">
        <v>323</v>
      </c>
      <c r="B28" s="83">
        <f>SUM(B29:B37)</f>
        <v>54171529.899999999</v>
      </c>
      <c r="C28" s="83">
        <f t="shared" ref="C28:G28" si="5">SUM(C29:C37)</f>
        <v>57366180.740000002</v>
      </c>
      <c r="D28" s="83">
        <f t="shared" si="5"/>
        <v>111537710.63999999</v>
      </c>
      <c r="E28" s="83">
        <f t="shared" si="5"/>
        <v>107788650.48</v>
      </c>
      <c r="F28" s="83">
        <f t="shared" si="5"/>
        <v>101735026.48</v>
      </c>
      <c r="G28" s="83">
        <f t="shared" si="5"/>
        <v>3749060.159999996</v>
      </c>
    </row>
    <row r="29" spans="1:7" x14ac:dyDescent="0.25">
      <c r="A29" s="85" t="s">
        <v>324</v>
      </c>
      <c r="B29" s="178">
        <v>18948476.640000001</v>
      </c>
      <c r="C29" s="387">
        <v>413712.75</v>
      </c>
      <c r="D29" s="386">
        <v>19362189.390000001</v>
      </c>
      <c r="E29" s="387">
        <v>17770401.670000002</v>
      </c>
      <c r="F29" s="387">
        <v>17770401.670000002</v>
      </c>
      <c r="G29" s="75">
        <f>D29-E29</f>
        <v>1591787.7199999988</v>
      </c>
    </row>
    <row r="30" spans="1:7" x14ac:dyDescent="0.25">
      <c r="A30" s="85" t="s">
        <v>325</v>
      </c>
      <c r="B30" s="178">
        <v>2067766.71</v>
      </c>
      <c r="C30" s="387">
        <v>169863.63</v>
      </c>
      <c r="D30" s="386">
        <v>2237630.34</v>
      </c>
      <c r="E30" s="387">
        <v>2200112.34</v>
      </c>
      <c r="F30" s="387">
        <v>2200112.34</v>
      </c>
      <c r="G30" s="75">
        <f t="shared" ref="G30:G37" si="6">D30-E30</f>
        <v>37518</v>
      </c>
    </row>
    <row r="31" spans="1:7" x14ac:dyDescent="0.25">
      <c r="A31" s="85" t="s">
        <v>326</v>
      </c>
      <c r="B31" s="178">
        <v>1716000</v>
      </c>
      <c r="C31" s="387">
        <v>623168.09</v>
      </c>
      <c r="D31" s="386">
        <v>2339168.09</v>
      </c>
      <c r="E31" s="387">
        <v>2152530.36</v>
      </c>
      <c r="F31" s="387">
        <v>2152530.36</v>
      </c>
      <c r="G31" s="75">
        <f t="shared" si="6"/>
        <v>186637.72999999998</v>
      </c>
    </row>
    <row r="32" spans="1:7" x14ac:dyDescent="0.25">
      <c r="A32" s="85" t="s">
        <v>327</v>
      </c>
      <c r="B32" s="178">
        <v>453800</v>
      </c>
      <c r="C32" s="387">
        <v>845033.25</v>
      </c>
      <c r="D32" s="386">
        <v>1298833.25</v>
      </c>
      <c r="E32" s="387">
        <v>1179123.42</v>
      </c>
      <c r="F32" s="387">
        <v>1179123.42</v>
      </c>
      <c r="G32" s="75">
        <f t="shared" si="6"/>
        <v>119709.83000000007</v>
      </c>
    </row>
    <row r="33" spans="1:7" ht="14.45" customHeight="1" x14ac:dyDescent="0.25">
      <c r="A33" s="85" t="s">
        <v>328</v>
      </c>
      <c r="B33" s="178">
        <v>932400</v>
      </c>
      <c r="C33" s="387">
        <v>960752.47</v>
      </c>
      <c r="D33" s="386">
        <v>1893152.47</v>
      </c>
      <c r="E33" s="387">
        <v>1711051.92</v>
      </c>
      <c r="F33" s="387">
        <v>1711051.92</v>
      </c>
      <c r="G33" s="75">
        <f t="shared" si="6"/>
        <v>182100.55000000005</v>
      </c>
    </row>
    <row r="34" spans="1:7" ht="14.45" customHeight="1" x14ac:dyDescent="0.25">
      <c r="A34" s="85" t="s">
        <v>329</v>
      </c>
      <c r="B34" s="178">
        <v>2000000</v>
      </c>
      <c r="C34" s="387">
        <v>4192713.21</v>
      </c>
      <c r="D34" s="386">
        <v>6192713.21</v>
      </c>
      <c r="E34" s="387">
        <v>6145830.3399999999</v>
      </c>
      <c r="F34" s="387">
        <v>6145830.3399999999</v>
      </c>
      <c r="G34" s="75">
        <f t="shared" si="6"/>
        <v>46882.870000000112</v>
      </c>
    </row>
    <row r="35" spans="1:7" ht="14.45" customHeight="1" x14ac:dyDescent="0.25">
      <c r="A35" s="85" t="s">
        <v>330</v>
      </c>
      <c r="B35" s="178">
        <v>478000</v>
      </c>
      <c r="C35" s="387">
        <v>788655.23</v>
      </c>
      <c r="D35" s="386">
        <v>1266655.23</v>
      </c>
      <c r="E35" s="387">
        <v>1111636.42</v>
      </c>
      <c r="F35" s="387">
        <v>1111636.42</v>
      </c>
      <c r="G35" s="75">
        <f t="shared" si="6"/>
        <v>155018.81000000006</v>
      </c>
    </row>
    <row r="36" spans="1:7" ht="14.45" customHeight="1" x14ac:dyDescent="0.25">
      <c r="A36" s="85" t="s">
        <v>331</v>
      </c>
      <c r="B36" s="178">
        <v>21573000</v>
      </c>
      <c r="C36" s="387">
        <v>46821181.75</v>
      </c>
      <c r="D36" s="386">
        <v>68394181.75</v>
      </c>
      <c r="E36" s="387">
        <v>67045009.770000003</v>
      </c>
      <c r="F36" s="387">
        <v>60991385.770000003</v>
      </c>
      <c r="G36" s="75">
        <f t="shared" si="6"/>
        <v>1349171.9799999967</v>
      </c>
    </row>
    <row r="37" spans="1:7" ht="14.45" customHeight="1" x14ac:dyDescent="0.25">
      <c r="A37" s="85" t="s">
        <v>332</v>
      </c>
      <c r="B37" s="178">
        <v>6002086.5499999998</v>
      </c>
      <c r="C37" s="387">
        <v>2551100.36</v>
      </c>
      <c r="D37" s="386">
        <v>8553186.9100000001</v>
      </c>
      <c r="E37" s="387">
        <v>8472954.2400000002</v>
      </c>
      <c r="F37" s="387">
        <v>8472954.2400000002</v>
      </c>
      <c r="G37" s="75">
        <f t="shared" si="6"/>
        <v>80232.669999999925</v>
      </c>
    </row>
    <row r="38" spans="1:7" x14ac:dyDescent="0.25">
      <c r="A38" s="84" t="s">
        <v>333</v>
      </c>
      <c r="B38" s="83">
        <f t="shared" ref="B38:G38" si="7">SUM(B39:B47)</f>
        <v>47812362.149999999</v>
      </c>
      <c r="C38" s="83">
        <f>SUM(C39:C47)</f>
        <v>795329.52000000142</v>
      </c>
      <c r="D38" s="83">
        <f t="shared" si="7"/>
        <v>48607691.670000002</v>
      </c>
      <c r="E38" s="83">
        <f t="shared" si="7"/>
        <v>46226886.849999994</v>
      </c>
      <c r="F38" s="83">
        <f t="shared" si="7"/>
        <v>46226886.849999994</v>
      </c>
      <c r="G38" s="83">
        <f t="shared" si="7"/>
        <v>2380804.8199999994</v>
      </c>
    </row>
    <row r="39" spans="1:7" x14ac:dyDescent="0.25">
      <c r="A39" s="85" t="s">
        <v>334</v>
      </c>
      <c r="B39" s="180">
        <v>13333196.07</v>
      </c>
      <c r="C39" s="389">
        <v>3021315.12</v>
      </c>
      <c r="D39" s="388">
        <v>16354511.190000001</v>
      </c>
      <c r="E39" s="389">
        <v>15892711.039999999</v>
      </c>
      <c r="F39" s="389">
        <v>15892711.039999999</v>
      </c>
      <c r="G39" s="75">
        <f>D39-E39</f>
        <v>461800.15000000224</v>
      </c>
    </row>
    <row r="40" spans="1:7" x14ac:dyDescent="0.25">
      <c r="A40" s="85" t="s">
        <v>335</v>
      </c>
      <c r="B40" s="179">
        <v>0</v>
      </c>
      <c r="C40" s="388">
        <v>0</v>
      </c>
      <c r="D40" s="388">
        <v>0</v>
      </c>
      <c r="E40" s="388">
        <v>0</v>
      </c>
      <c r="F40" s="388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180">
        <v>0</v>
      </c>
      <c r="C41" s="389">
        <v>5014457.8</v>
      </c>
      <c r="D41" s="388">
        <v>5014457.8</v>
      </c>
      <c r="E41" s="389">
        <v>5009970.16</v>
      </c>
      <c r="F41" s="389">
        <v>5009970.16</v>
      </c>
      <c r="G41" s="75">
        <f t="shared" si="8"/>
        <v>4487.6399999996647</v>
      </c>
    </row>
    <row r="42" spans="1:7" x14ac:dyDescent="0.25">
      <c r="A42" s="85" t="s">
        <v>337</v>
      </c>
      <c r="B42" s="180">
        <v>8985048</v>
      </c>
      <c r="C42" s="389">
        <v>4636434.13</v>
      </c>
      <c r="D42" s="388">
        <v>13621482.129999999</v>
      </c>
      <c r="E42" s="389">
        <v>12582605.35</v>
      </c>
      <c r="F42" s="389">
        <v>12582605.35</v>
      </c>
      <c r="G42" s="75">
        <f t="shared" si="8"/>
        <v>1038876.7799999993</v>
      </c>
    </row>
    <row r="43" spans="1:7" x14ac:dyDescent="0.25">
      <c r="A43" s="85" t="s">
        <v>338</v>
      </c>
      <c r="B43" s="180">
        <v>25494118.079999998</v>
      </c>
      <c r="C43" s="389">
        <v>-11876877.529999999</v>
      </c>
      <c r="D43" s="388">
        <v>13617240.549999999</v>
      </c>
      <c r="E43" s="389">
        <v>12741600.300000001</v>
      </c>
      <c r="F43" s="389">
        <v>12741600.300000001</v>
      </c>
      <c r="G43" s="75">
        <f t="shared" si="8"/>
        <v>875640.24999999814</v>
      </c>
    </row>
    <row r="44" spans="1:7" x14ac:dyDescent="0.25">
      <c r="A44" s="85" t="s">
        <v>339</v>
      </c>
      <c r="B44" s="179">
        <v>0</v>
      </c>
      <c r="C44" s="388">
        <v>0</v>
      </c>
      <c r="D44" s="388">
        <v>0</v>
      </c>
      <c r="E44" s="388">
        <v>0</v>
      </c>
      <c r="F44" s="388">
        <v>0</v>
      </c>
      <c r="G44" s="75">
        <f t="shared" si="8"/>
        <v>0</v>
      </c>
    </row>
    <row r="45" spans="1:7" x14ac:dyDescent="0.25">
      <c r="A45" s="85" t="s">
        <v>340</v>
      </c>
      <c r="B45" s="179">
        <v>0</v>
      </c>
      <c r="C45" s="388">
        <v>0</v>
      </c>
      <c r="D45" s="388">
        <v>0</v>
      </c>
      <c r="E45" s="388">
        <v>0</v>
      </c>
      <c r="F45" s="388">
        <v>0</v>
      </c>
      <c r="G45" s="75">
        <f t="shared" si="8"/>
        <v>0</v>
      </c>
    </row>
    <row r="46" spans="1:7" x14ac:dyDescent="0.25">
      <c r="A46" s="85" t="s">
        <v>341</v>
      </c>
      <c r="B46" s="179">
        <v>0</v>
      </c>
      <c r="C46" s="388">
        <v>0</v>
      </c>
      <c r="D46" s="388">
        <v>0</v>
      </c>
      <c r="E46" s="388">
        <v>0</v>
      </c>
      <c r="F46" s="388">
        <v>0</v>
      </c>
      <c r="G46" s="75">
        <f t="shared" si="8"/>
        <v>0</v>
      </c>
    </row>
    <row r="47" spans="1:7" x14ac:dyDescent="0.25">
      <c r="A47" s="85" t="s">
        <v>342</v>
      </c>
      <c r="B47" s="179">
        <v>0</v>
      </c>
      <c r="C47" s="388">
        <v>0</v>
      </c>
      <c r="D47" s="388">
        <v>0</v>
      </c>
      <c r="E47" s="388">
        <v>0</v>
      </c>
      <c r="F47" s="388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1500000</v>
      </c>
      <c r="C48" s="83">
        <f t="shared" si="9"/>
        <v>3849022</v>
      </c>
      <c r="D48" s="83">
        <f t="shared" si="9"/>
        <v>5349022</v>
      </c>
      <c r="E48" s="83">
        <f t="shared" si="9"/>
        <v>5308445.5999999996</v>
      </c>
      <c r="F48" s="83">
        <f t="shared" si="9"/>
        <v>5308445.5999999996</v>
      </c>
      <c r="G48" s="83">
        <f t="shared" si="9"/>
        <v>40576.400000000001</v>
      </c>
    </row>
    <row r="49" spans="1:7" x14ac:dyDescent="0.25">
      <c r="A49" s="85" t="s">
        <v>344</v>
      </c>
      <c r="B49" s="182">
        <v>0</v>
      </c>
      <c r="C49" s="391">
        <v>222550</v>
      </c>
      <c r="D49" s="390">
        <v>222550</v>
      </c>
      <c r="E49" s="391">
        <v>182084.59</v>
      </c>
      <c r="F49" s="391">
        <v>182084.59</v>
      </c>
      <c r="G49" s="75">
        <f>D49-E49</f>
        <v>40465.410000000003</v>
      </c>
    </row>
    <row r="50" spans="1:7" x14ac:dyDescent="0.25">
      <c r="A50" s="85" t="s">
        <v>345</v>
      </c>
      <c r="B50" s="181">
        <v>0</v>
      </c>
      <c r="C50" s="391">
        <v>52712</v>
      </c>
      <c r="D50" s="390">
        <v>52712</v>
      </c>
      <c r="E50" s="391">
        <v>52641.01</v>
      </c>
      <c r="F50" s="391">
        <v>52641.01</v>
      </c>
      <c r="G50" s="75">
        <f t="shared" ref="G50:G57" si="10">D50-E50</f>
        <v>70.989999999997963</v>
      </c>
    </row>
    <row r="51" spans="1:7" x14ac:dyDescent="0.25">
      <c r="A51" s="85" t="s">
        <v>346</v>
      </c>
      <c r="B51" s="181">
        <v>0</v>
      </c>
      <c r="C51" s="390">
        <v>0</v>
      </c>
      <c r="D51" s="390">
        <v>0</v>
      </c>
      <c r="E51" s="390">
        <v>0</v>
      </c>
      <c r="F51" s="390">
        <v>0</v>
      </c>
      <c r="G51" s="75">
        <f t="shared" si="10"/>
        <v>0</v>
      </c>
    </row>
    <row r="52" spans="1:7" x14ac:dyDescent="0.25">
      <c r="A52" s="85" t="s">
        <v>347</v>
      </c>
      <c r="B52" s="182">
        <v>1500000</v>
      </c>
      <c r="C52" s="391">
        <v>1423200</v>
      </c>
      <c r="D52" s="390">
        <v>2923200</v>
      </c>
      <c r="E52" s="391">
        <v>2923200</v>
      </c>
      <c r="F52" s="391">
        <v>2923200</v>
      </c>
      <c r="G52" s="75">
        <f t="shared" si="10"/>
        <v>0</v>
      </c>
    </row>
    <row r="53" spans="1:7" x14ac:dyDescent="0.25">
      <c r="A53" s="85" t="s">
        <v>348</v>
      </c>
      <c r="B53" s="181">
        <v>0</v>
      </c>
      <c r="C53" s="390">
        <v>0</v>
      </c>
      <c r="D53" s="390">
        <v>0</v>
      </c>
      <c r="E53" s="390">
        <v>0</v>
      </c>
      <c r="F53" s="390">
        <v>0</v>
      </c>
      <c r="G53" s="75">
        <f t="shared" si="10"/>
        <v>0</v>
      </c>
    </row>
    <row r="54" spans="1:7" x14ac:dyDescent="0.25">
      <c r="A54" s="85" t="s">
        <v>349</v>
      </c>
      <c r="B54" s="182">
        <v>0</v>
      </c>
      <c r="C54" s="391">
        <v>215560</v>
      </c>
      <c r="D54" s="390">
        <v>215560</v>
      </c>
      <c r="E54" s="391">
        <v>215520</v>
      </c>
      <c r="F54" s="391">
        <v>215520</v>
      </c>
      <c r="G54" s="75">
        <f t="shared" si="10"/>
        <v>40</v>
      </c>
    </row>
    <row r="55" spans="1:7" x14ac:dyDescent="0.25">
      <c r="A55" s="85" t="s">
        <v>350</v>
      </c>
      <c r="B55" s="181">
        <v>0</v>
      </c>
      <c r="C55" s="390">
        <v>0</v>
      </c>
      <c r="D55" s="390">
        <v>0</v>
      </c>
      <c r="E55" s="390">
        <v>0</v>
      </c>
      <c r="F55" s="390">
        <v>0</v>
      </c>
      <c r="G55" s="75">
        <f t="shared" si="10"/>
        <v>0</v>
      </c>
    </row>
    <row r="56" spans="1:7" x14ac:dyDescent="0.25">
      <c r="A56" s="85" t="s">
        <v>351</v>
      </c>
      <c r="B56" s="181">
        <v>0</v>
      </c>
      <c r="C56" s="391">
        <v>1935000</v>
      </c>
      <c r="D56" s="390">
        <v>1935000</v>
      </c>
      <c r="E56" s="391">
        <v>1935000</v>
      </c>
      <c r="F56" s="391">
        <v>1935000</v>
      </c>
      <c r="G56" s="75">
        <f t="shared" si="10"/>
        <v>0</v>
      </c>
    </row>
    <row r="57" spans="1:7" x14ac:dyDescent="0.25">
      <c r="A57" s="85" t="s">
        <v>352</v>
      </c>
      <c r="B57" s="181">
        <v>0</v>
      </c>
      <c r="C57" s="390">
        <v>0</v>
      </c>
      <c r="D57" s="390">
        <v>0</v>
      </c>
      <c r="E57" s="390">
        <v>0</v>
      </c>
      <c r="F57" s="390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>SUM(C59:C61)</f>
        <v>171596785.63</v>
      </c>
      <c r="D58" s="83">
        <f t="shared" si="11"/>
        <v>171596785.63</v>
      </c>
      <c r="E58" s="83">
        <f t="shared" si="11"/>
        <v>134692881.59</v>
      </c>
      <c r="F58" s="83">
        <f t="shared" si="11"/>
        <v>134692881.59</v>
      </c>
      <c r="G58" s="83">
        <f t="shared" si="11"/>
        <v>36903904.039999992</v>
      </c>
    </row>
    <row r="59" spans="1:7" x14ac:dyDescent="0.25">
      <c r="A59" s="85" t="s">
        <v>354</v>
      </c>
      <c r="B59" s="183">
        <v>0</v>
      </c>
      <c r="C59" s="393">
        <v>46250695.420000002</v>
      </c>
      <c r="D59" s="392">
        <v>46250695.420000002</v>
      </c>
      <c r="E59" s="393">
        <v>20077697.940000001</v>
      </c>
      <c r="F59" s="393">
        <v>20077697.940000001</v>
      </c>
      <c r="G59" s="75">
        <f>D59-E59</f>
        <v>26172997.48</v>
      </c>
    </row>
    <row r="60" spans="1:7" x14ac:dyDescent="0.25">
      <c r="A60" s="85" t="s">
        <v>355</v>
      </c>
      <c r="B60" s="183">
        <v>0</v>
      </c>
      <c r="C60" s="393">
        <v>124408413.84999999</v>
      </c>
      <c r="D60" s="392">
        <v>124408413.84999999</v>
      </c>
      <c r="E60" s="393">
        <v>113709011.29000001</v>
      </c>
      <c r="F60" s="393">
        <v>113709011.29000001</v>
      </c>
      <c r="G60" s="75">
        <f t="shared" ref="G60:G61" si="12">D60-E60</f>
        <v>10699402.559999987</v>
      </c>
    </row>
    <row r="61" spans="1:7" x14ac:dyDescent="0.25">
      <c r="A61" s="85" t="s">
        <v>356</v>
      </c>
      <c r="B61" s="183">
        <v>0</v>
      </c>
      <c r="C61" s="393">
        <v>937676.36</v>
      </c>
      <c r="D61" s="392">
        <v>937676.36</v>
      </c>
      <c r="E61" s="393">
        <v>906172.36</v>
      </c>
      <c r="F61" s="393">
        <v>906172.36</v>
      </c>
      <c r="G61" s="75">
        <f t="shared" si="12"/>
        <v>31504</v>
      </c>
    </row>
    <row r="62" spans="1:7" x14ac:dyDescent="0.25">
      <c r="A62" s="84" t="s">
        <v>357</v>
      </c>
      <c r="B62" s="83">
        <f t="shared" ref="B62:G62" si="13">SUM(B63:B67,B69:B70)</f>
        <v>4071181.2</v>
      </c>
      <c r="C62" s="83">
        <f>SUM(C63:C67,C69:C70)</f>
        <v>37726007.659999996</v>
      </c>
      <c r="D62" s="83">
        <f t="shared" si="13"/>
        <v>41797188.859999999</v>
      </c>
      <c r="E62" s="83">
        <f t="shared" si="13"/>
        <v>0</v>
      </c>
      <c r="F62" s="83">
        <f t="shared" si="13"/>
        <v>0</v>
      </c>
      <c r="G62" s="83">
        <f t="shared" si="13"/>
        <v>41797188.859999999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184">
        <v>4071181.2</v>
      </c>
      <c r="C70" s="395">
        <v>37726007.659999996</v>
      </c>
      <c r="D70" s="394">
        <v>41797188.859999999</v>
      </c>
      <c r="E70" s="75">
        <v>0</v>
      </c>
      <c r="F70" s="75">
        <v>0</v>
      </c>
      <c r="G70" s="75">
        <f t="shared" si="14"/>
        <v>41797188.859999999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>SUM(C72:C74)</f>
        <v>22701000</v>
      </c>
      <c r="D71" s="83">
        <f t="shared" si="15"/>
        <v>22701000</v>
      </c>
      <c r="E71" s="83">
        <f t="shared" si="15"/>
        <v>22701000</v>
      </c>
      <c r="F71" s="83">
        <f t="shared" si="15"/>
        <v>22701000</v>
      </c>
      <c r="G71" s="83">
        <f t="shared" si="15"/>
        <v>0</v>
      </c>
    </row>
    <row r="72" spans="1:7" x14ac:dyDescent="0.25">
      <c r="A72" s="85" t="s">
        <v>367</v>
      </c>
      <c r="B72" s="185">
        <v>0</v>
      </c>
      <c r="C72" s="185">
        <v>0</v>
      </c>
      <c r="D72" s="185">
        <v>0</v>
      </c>
      <c r="E72" s="185">
        <v>0</v>
      </c>
      <c r="F72" s="185">
        <v>0</v>
      </c>
      <c r="G72" s="75">
        <f>D72-E72</f>
        <v>0</v>
      </c>
    </row>
    <row r="73" spans="1:7" x14ac:dyDescent="0.25">
      <c r="A73" s="85" t="s">
        <v>368</v>
      </c>
      <c r="B73" s="185">
        <v>0</v>
      </c>
      <c r="C73" s="185">
        <v>0</v>
      </c>
      <c r="D73" s="185">
        <v>0</v>
      </c>
      <c r="E73" s="185">
        <v>0</v>
      </c>
      <c r="F73" s="18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186">
        <v>0</v>
      </c>
      <c r="C74" s="397">
        <v>22701000</v>
      </c>
      <c r="D74" s="396">
        <v>22701000</v>
      </c>
      <c r="E74" s="397">
        <v>22701000</v>
      </c>
      <c r="F74" s="397">
        <v>22701000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14020281.26</v>
      </c>
      <c r="C75" s="83">
        <f>SUM(C76:C82)</f>
        <v>2422.0700000000002</v>
      </c>
      <c r="D75" s="83">
        <f t="shared" si="17"/>
        <v>14022703.33</v>
      </c>
      <c r="E75" s="83">
        <f t="shared" si="17"/>
        <v>14022703.33</v>
      </c>
      <c r="F75" s="83">
        <f t="shared" si="17"/>
        <v>14022703.33</v>
      </c>
      <c r="G75" s="83">
        <f t="shared" si="17"/>
        <v>0</v>
      </c>
    </row>
    <row r="76" spans="1:7" x14ac:dyDescent="0.25">
      <c r="A76" s="85" t="s">
        <v>371</v>
      </c>
      <c r="B76" s="188">
        <v>13666664</v>
      </c>
      <c r="C76" s="399">
        <v>0</v>
      </c>
      <c r="D76" s="398">
        <v>13666664</v>
      </c>
      <c r="E76" s="399">
        <v>13666664</v>
      </c>
      <c r="F76" s="399">
        <v>13666664</v>
      </c>
      <c r="G76" s="75">
        <f>D76-E76</f>
        <v>0</v>
      </c>
    </row>
    <row r="77" spans="1:7" x14ac:dyDescent="0.25">
      <c r="A77" s="85" t="s">
        <v>372</v>
      </c>
      <c r="B77" s="188">
        <v>353617.26</v>
      </c>
      <c r="C77" s="399">
        <v>2422.0700000000002</v>
      </c>
      <c r="D77" s="398">
        <v>356039.33</v>
      </c>
      <c r="E77" s="399">
        <v>356039.33</v>
      </c>
      <c r="F77" s="399">
        <v>356039.33</v>
      </c>
      <c r="G77" s="75">
        <f t="shared" ref="G77:G82" si="18">D77-E77</f>
        <v>0</v>
      </c>
    </row>
    <row r="78" spans="1:7" x14ac:dyDescent="0.25">
      <c r="A78" s="85" t="s">
        <v>373</v>
      </c>
      <c r="B78" s="187">
        <v>0</v>
      </c>
      <c r="C78" s="187">
        <v>0</v>
      </c>
      <c r="D78" s="187">
        <v>0</v>
      </c>
      <c r="E78" s="187">
        <v>0</v>
      </c>
      <c r="F78" s="187">
        <v>0</v>
      </c>
      <c r="G78" s="75">
        <f t="shared" si="18"/>
        <v>0</v>
      </c>
    </row>
    <row r="79" spans="1:7" x14ac:dyDescent="0.25">
      <c r="A79" s="85" t="s">
        <v>374</v>
      </c>
      <c r="B79" s="187">
        <v>0</v>
      </c>
      <c r="C79" s="187">
        <v>0</v>
      </c>
      <c r="D79" s="187">
        <v>0</v>
      </c>
      <c r="E79" s="187">
        <v>0</v>
      </c>
      <c r="F79" s="187">
        <v>0</v>
      </c>
      <c r="G79" s="75">
        <f t="shared" si="18"/>
        <v>0</v>
      </c>
    </row>
    <row r="80" spans="1:7" x14ac:dyDescent="0.25">
      <c r="A80" s="85" t="s">
        <v>375</v>
      </c>
      <c r="B80" s="187">
        <v>0</v>
      </c>
      <c r="C80" s="187">
        <v>0</v>
      </c>
      <c r="D80" s="187">
        <v>0</v>
      </c>
      <c r="E80" s="187">
        <v>0</v>
      </c>
      <c r="F80" s="187">
        <v>0</v>
      </c>
      <c r="G80" s="75">
        <f t="shared" si="18"/>
        <v>0</v>
      </c>
    </row>
    <row r="81" spans="1:7" x14ac:dyDescent="0.25">
      <c r="A81" s="85" t="s">
        <v>376</v>
      </c>
      <c r="B81" s="187">
        <v>0</v>
      </c>
      <c r="C81" s="187">
        <v>0</v>
      </c>
      <c r="D81" s="187">
        <v>0</v>
      </c>
      <c r="E81" s="187">
        <v>0</v>
      </c>
      <c r="F81" s="187">
        <v>0</v>
      </c>
      <c r="G81" s="75">
        <f t="shared" si="18"/>
        <v>0</v>
      </c>
    </row>
    <row r="82" spans="1:7" x14ac:dyDescent="0.25">
      <c r="A82" s="85" t="s">
        <v>377</v>
      </c>
      <c r="B82" s="187">
        <v>0</v>
      </c>
      <c r="C82" s="187">
        <v>0</v>
      </c>
      <c r="D82" s="187">
        <v>0</v>
      </c>
      <c r="E82" s="187">
        <v>0</v>
      </c>
      <c r="F82" s="187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292745916.75</v>
      </c>
      <c r="C84" s="83">
        <f t="shared" si="19"/>
        <v>484895579.57999992</v>
      </c>
      <c r="D84" s="83">
        <f t="shared" si="19"/>
        <v>777641496.33000004</v>
      </c>
      <c r="E84" s="83">
        <f t="shared" si="19"/>
        <v>727292450.07999992</v>
      </c>
      <c r="F84" s="83">
        <f t="shared" si="19"/>
        <v>724690635.24000001</v>
      </c>
      <c r="G84" s="83">
        <f t="shared" si="19"/>
        <v>50349046.249999993</v>
      </c>
    </row>
    <row r="85" spans="1:7" x14ac:dyDescent="0.25">
      <c r="A85" s="84" t="s">
        <v>305</v>
      </c>
      <c r="B85" s="83">
        <f t="shared" ref="B85:G85" si="20">SUM(B86:B92)</f>
        <v>32989636.370000001</v>
      </c>
      <c r="C85" s="233">
        <f>SUM(C86:C92)</f>
        <v>83677418.969999999</v>
      </c>
      <c r="D85" s="233">
        <f>SUM(D86:D92)</f>
        <v>116667055.34</v>
      </c>
      <c r="E85" s="83">
        <f>SUM(E86:E92)</f>
        <v>116667055.34</v>
      </c>
      <c r="F85" s="83">
        <f>SUM(F86:F92)</f>
        <v>116667055.34</v>
      </c>
      <c r="G85" s="83">
        <f t="shared" si="20"/>
        <v>0</v>
      </c>
    </row>
    <row r="86" spans="1:7" x14ac:dyDescent="0.25">
      <c r="A86" s="85" t="s">
        <v>306</v>
      </c>
      <c r="B86" s="190">
        <v>26761636.370000001</v>
      </c>
      <c r="C86" s="401">
        <v>62197836.07</v>
      </c>
      <c r="D86" s="400">
        <v>88959472.439999998</v>
      </c>
      <c r="E86" s="401">
        <v>88959472.439999998</v>
      </c>
      <c r="F86" s="401">
        <v>88959472.439999998</v>
      </c>
      <c r="G86" s="75">
        <f>D86-E86</f>
        <v>0</v>
      </c>
    </row>
    <row r="87" spans="1:7" x14ac:dyDescent="0.25">
      <c r="A87" s="85" t="s">
        <v>307</v>
      </c>
      <c r="B87" s="190">
        <v>0</v>
      </c>
      <c r="C87" s="401">
        <v>107091</v>
      </c>
      <c r="D87" s="400">
        <v>107091</v>
      </c>
      <c r="E87" s="401">
        <v>107091</v>
      </c>
      <c r="F87" s="401">
        <v>107091</v>
      </c>
      <c r="G87" s="75">
        <f t="shared" ref="G87:G92" si="21">D87-E87</f>
        <v>0</v>
      </c>
    </row>
    <row r="88" spans="1:7" x14ac:dyDescent="0.25">
      <c r="A88" s="85" t="s">
        <v>308</v>
      </c>
      <c r="B88" s="190">
        <v>0</v>
      </c>
      <c r="C88" s="401">
        <v>7539003.3099999996</v>
      </c>
      <c r="D88" s="400">
        <v>7539003.3099999996</v>
      </c>
      <c r="E88" s="401">
        <v>7539003.3099999996</v>
      </c>
      <c r="F88" s="401">
        <v>7539003.3099999996</v>
      </c>
      <c r="G88" s="75">
        <f t="shared" si="21"/>
        <v>0</v>
      </c>
    </row>
    <row r="89" spans="1:7" x14ac:dyDescent="0.25">
      <c r="A89" s="85" t="s">
        <v>309</v>
      </c>
      <c r="B89" s="190">
        <v>6228000</v>
      </c>
      <c r="C89" s="401">
        <v>-4020578.62</v>
      </c>
      <c r="D89" s="400">
        <v>2207421.38</v>
      </c>
      <c r="E89" s="401">
        <v>2207421.38</v>
      </c>
      <c r="F89" s="401">
        <v>2207421.38</v>
      </c>
      <c r="G89" s="75">
        <f t="shared" si="21"/>
        <v>0</v>
      </c>
    </row>
    <row r="90" spans="1:7" x14ac:dyDescent="0.25">
      <c r="A90" s="85" t="s">
        <v>310</v>
      </c>
      <c r="B90" s="190">
        <v>0</v>
      </c>
      <c r="C90" s="401">
        <v>17854067.210000001</v>
      </c>
      <c r="D90" s="400">
        <v>17854067.210000001</v>
      </c>
      <c r="E90" s="401">
        <v>17854067.210000001</v>
      </c>
      <c r="F90" s="401">
        <v>17854067.210000001</v>
      </c>
      <c r="G90" s="75">
        <f t="shared" si="21"/>
        <v>0</v>
      </c>
    </row>
    <row r="91" spans="1:7" x14ac:dyDescent="0.25">
      <c r="A91" s="85" t="s">
        <v>311</v>
      </c>
      <c r="B91" s="189">
        <v>0</v>
      </c>
      <c r="C91" s="268">
        <v>0</v>
      </c>
      <c r="D91" s="269">
        <v>0</v>
      </c>
      <c r="E91" s="267">
        <v>0</v>
      </c>
      <c r="F91" s="267">
        <v>0</v>
      </c>
      <c r="G91" s="75">
        <f t="shared" si="21"/>
        <v>0</v>
      </c>
    </row>
    <row r="92" spans="1:7" x14ac:dyDescent="0.25">
      <c r="A92" s="85" t="s">
        <v>312</v>
      </c>
      <c r="B92" s="189">
        <v>0</v>
      </c>
      <c r="C92" s="269">
        <v>0</v>
      </c>
      <c r="D92" s="269">
        <v>0</v>
      </c>
      <c r="E92" s="266">
        <v>0</v>
      </c>
      <c r="F92" s="266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39033000</v>
      </c>
      <c r="C93" s="233">
        <f>SUM(C94:C102)</f>
        <v>11515730.15</v>
      </c>
      <c r="D93" s="233">
        <f t="shared" si="22"/>
        <v>50548730.150000006</v>
      </c>
      <c r="E93" s="83">
        <f t="shared" si="22"/>
        <v>49854142.030000001</v>
      </c>
      <c r="F93" s="83">
        <f t="shared" si="22"/>
        <v>49854142.030000001</v>
      </c>
      <c r="G93" s="83">
        <f t="shared" si="22"/>
        <v>694588.12000000256</v>
      </c>
    </row>
    <row r="94" spans="1:7" x14ac:dyDescent="0.25">
      <c r="A94" s="85" t="s">
        <v>314</v>
      </c>
      <c r="B94" s="192">
        <v>130000</v>
      </c>
      <c r="C94" s="403">
        <v>560651.69999999995</v>
      </c>
      <c r="D94" s="402">
        <v>690651.7</v>
      </c>
      <c r="E94" s="403">
        <v>690080.94</v>
      </c>
      <c r="F94" s="403">
        <v>690080.94</v>
      </c>
      <c r="G94" s="75">
        <f>D94-E94</f>
        <v>570.76000000000931</v>
      </c>
    </row>
    <row r="95" spans="1:7" x14ac:dyDescent="0.25">
      <c r="A95" s="85" t="s">
        <v>315</v>
      </c>
      <c r="B95" s="191">
        <v>0</v>
      </c>
      <c r="C95" s="403">
        <v>44724.5</v>
      </c>
      <c r="D95" s="402">
        <v>44724.5</v>
      </c>
      <c r="E95" s="403">
        <v>44724.5</v>
      </c>
      <c r="F95" s="403">
        <v>44724.5</v>
      </c>
      <c r="G95" s="75">
        <f t="shared" ref="G95:G102" si="23">D95-E95</f>
        <v>0</v>
      </c>
    </row>
    <row r="96" spans="1:7" x14ac:dyDescent="0.25">
      <c r="A96" s="85" t="s">
        <v>316</v>
      </c>
      <c r="B96" s="191">
        <v>0</v>
      </c>
      <c r="C96" s="402">
        <v>0</v>
      </c>
      <c r="D96" s="402">
        <v>0</v>
      </c>
      <c r="E96" s="402">
        <v>0</v>
      </c>
      <c r="F96" s="402">
        <v>0</v>
      </c>
      <c r="G96" s="75">
        <f t="shared" si="23"/>
        <v>0</v>
      </c>
    </row>
    <row r="97" spans="1:7" x14ac:dyDescent="0.25">
      <c r="A97" s="85" t="s">
        <v>317</v>
      </c>
      <c r="B97" s="192">
        <v>2681000</v>
      </c>
      <c r="C97" s="403">
        <v>3356279.81</v>
      </c>
      <c r="D97" s="402">
        <v>6037279.8100000005</v>
      </c>
      <c r="E97" s="403">
        <v>6037239.8099999996</v>
      </c>
      <c r="F97" s="403">
        <v>6037239.8099999996</v>
      </c>
      <c r="G97" s="75">
        <f t="shared" si="23"/>
        <v>40.000000000931323</v>
      </c>
    </row>
    <row r="98" spans="1:7" x14ac:dyDescent="0.25">
      <c r="A98" s="87" t="s">
        <v>318</v>
      </c>
      <c r="B98" s="192">
        <v>348000</v>
      </c>
      <c r="C98" s="403">
        <v>88430.04</v>
      </c>
      <c r="D98" s="402">
        <v>436430.04</v>
      </c>
      <c r="E98" s="403">
        <v>436430.04</v>
      </c>
      <c r="F98" s="403">
        <v>436430.04</v>
      </c>
      <c r="G98" s="75">
        <f t="shared" si="23"/>
        <v>0</v>
      </c>
    </row>
    <row r="99" spans="1:7" x14ac:dyDescent="0.25">
      <c r="A99" s="85" t="s">
        <v>319</v>
      </c>
      <c r="B99" s="192">
        <v>24470000</v>
      </c>
      <c r="C99" s="403">
        <v>1504619.1</v>
      </c>
      <c r="D99" s="402">
        <v>25974619.100000001</v>
      </c>
      <c r="E99" s="403">
        <v>25280965.34</v>
      </c>
      <c r="F99" s="403">
        <v>25280965.34</v>
      </c>
      <c r="G99" s="75">
        <f t="shared" si="23"/>
        <v>693653.76000000164</v>
      </c>
    </row>
    <row r="100" spans="1:7" x14ac:dyDescent="0.25">
      <c r="A100" s="85" t="s">
        <v>320</v>
      </c>
      <c r="B100" s="192">
        <v>2174000</v>
      </c>
      <c r="C100" s="403">
        <v>4099194.37</v>
      </c>
      <c r="D100" s="402">
        <v>6273194.3700000001</v>
      </c>
      <c r="E100" s="403">
        <v>6273193.8700000001</v>
      </c>
      <c r="F100" s="403">
        <v>6273193.8700000001</v>
      </c>
      <c r="G100" s="75">
        <f t="shared" si="23"/>
        <v>0.5</v>
      </c>
    </row>
    <row r="101" spans="1:7" x14ac:dyDescent="0.25">
      <c r="A101" s="85" t="s">
        <v>321</v>
      </c>
      <c r="B101" s="192">
        <v>635000</v>
      </c>
      <c r="C101" s="403">
        <v>-257262.29</v>
      </c>
      <c r="D101" s="402">
        <v>377737.70999999996</v>
      </c>
      <c r="E101" s="403">
        <v>377737.61</v>
      </c>
      <c r="F101" s="403">
        <v>377737.61</v>
      </c>
      <c r="G101" s="75">
        <f t="shared" si="23"/>
        <v>9.9999999976716936E-2</v>
      </c>
    </row>
    <row r="102" spans="1:7" x14ac:dyDescent="0.25">
      <c r="A102" s="85" t="s">
        <v>322</v>
      </c>
      <c r="B102" s="192">
        <v>8595000</v>
      </c>
      <c r="C102" s="403">
        <v>2119092.92</v>
      </c>
      <c r="D102" s="402">
        <v>10714092.92</v>
      </c>
      <c r="E102" s="403">
        <v>10713769.92</v>
      </c>
      <c r="F102" s="403">
        <v>10713769.92</v>
      </c>
      <c r="G102" s="75">
        <f t="shared" si="23"/>
        <v>323</v>
      </c>
    </row>
    <row r="103" spans="1:7" x14ac:dyDescent="0.25">
      <c r="A103" s="84" t="s">
        <v>323</v>
      </c>
      <c r="B103" s="83">
        <f t="shared" ref="B103:G103" si="24">SUM(B104:B112)</f>
        <v>34668098.359999999</v>
      </c>
      <c r="C103" s="233">
        <f t="shared" si="24"/>
        <v>169527517.59</v>
      </c>
      <c r="D103" s="233">
        <f t="shared" si="24"/>
        <v>204195615.94999999</v>
      </c>
      <c r="E103" s="83">
        <f t="shared" si="24"/>
        <v>203337790.41000003</v>
      </c>
      <c r="F103" s="83">
        <f t="shared" si="24"/>
        <v>202505722.41000003</v>
      </c>
      <c r="G103" s="83">
        <f t="shared" si="24"/>
        <v>857825.54000000143</v>
      </c>
    </row>
    <row r="104" spans="1:7" x14ac:dyDescent="0.25">
      <c r="A104" s="85" t="s">
        <v>324</v>
      </c>
      <c r="B104" s="194">
        <v>23085598.359999999</v>
      </c>
      <c r="C104" s="405">
        <v>6669696.5499999998</v>
      </c>
      <c r="D104" s="404">
        <v>29755294.91</v>
      </c>
      <c r="E104" s="405">
        <v>29754970.91</v>
      </c>
      <c r="F104" s="405">
        <v>29754970.91</v>
      </c>
      <c r="G104" s="75">
        <f>D104-E104</f>
        <v>324</v>
      </c>
    </row>
    <row r="105" spans="1:7" x14ac:dyDescent="0.25">
      <c r="A105" s="85" t="s">
        <v>325</v>
      </c>
      <c r="B105" s="194">
        <v>350000</v>
      </c>
      <c r="C105" s="405">
        <v>345967.98</v>
      </c>
      <c r="D105" s="404">
        <v>695967.98</v>
      </c>
      <c r="E105" s="405">
        <v>695967.98</v>
      </c>
      <c r="F105" s="405">
        <v>695967.98</v>
      </c>
      <c r="G105" s="75">
        <f t="shared" ref="G105:G112" si="25">D105-E105</f>
        <v>0</v>
      </c>
    </row>
    <row r="106" spans="1:7" x14ac:dyDescent="0.25">
      <c r="A106" s="85" t="s">
        <v>326</v>
      </c>
      <c r="B106" s="194">
        <v>550000</v>
      </c>
      <c r="C106" s="405">
        <v>2016353.81</v>
      </c>
      <c r="D106" s="404">
        <v>2566353.81</v>
      </c>
      <c r="E106" s="405">
        <v>2566353.81</v>
      </c>
      <c r="F106" s="405">
        <v>1734285.81</v>
      </c>
      <c r="G106" s="75">
        <f t="shared" si="25"/>
        <v>0</v>
      </c>
    </row>
    <row r="107" spans="1:7" x14ac:dyDescent="0.25">
      <c r="A107" s="85" t="s">
        <v>327</v>
      </c>
      <c r="B107" s="194">
        <v>2153500</v>
      </c>
      <c r="C107" s="405">
        <v>-294463.46000000002</v>
      </c>
      <c r="D107" s="404">
        <v>1859036.54</v>
      </c>
      <c r="E107" s="405">
        <v>1858850.94</v>
      </c>
      <c r="F107" s="405">
        <v>1858850.94</v>
      </c>
      <c r="G107" s="75">
        <f t="shared" si="25"/>
        <v>185.60000000009313</v>
      </c>
    </row>
    <row r="108" spans="1:7" x14ac:dyDescent="0.25">
      <c r="A108" s="85" t="s">
        <v>328</v>
      </c>
      <c r="B108" s="194">
        <v>8037000</v>
      </c>
      <c r="C108" s="405">
        <v>3831477.83</v>
      </c>
      <c r="D108" s="404">
        <v>11868477.83</v>
      </c>
      <c r="E108" s="405">
        <v>11658557.779999999</v>
      </c>
      <c r="F108" s="405">
        <v>11658557.779999999</v>
      </c>
      <c r="G108" s="75">
        <f t="shared" si="25"/>
        <v>209920.05000000075</v>
      </c>
    </row>
    <row r="109" spans="1:7" x14ac:dyDescent="0.25">
      <c r="A109" s="85" t="s">
        <v>329</v>
      </c>
      <c r="B109" s="193">
        <v>0</v>
      </c>
      <c r="C109" s="404">
        <v>0</v>
      </c>
      <c r="D109" s="404">
        <v>0</v>
      </c>
      <c r="E109" s="404">
        <v>0</v>
      </c>
      <c r="F109" s="404">
        <v>0</v>
      </c>
      <c r="G109" s="75">
        <f t="shared" si="25"/>
        <v>0</v>
      </c>
    </row>
    <row r="110" spans="1:7" x14ac:dyDescent="0.25">
      <c r="A110" s="85" t="s">
        <v>330</v>
      </c>
      <c r="B110" s="194">
        <v>7000</v>
      </c>
      <c r="C110" s="405">
        <v>-7000</v>
      </c>
      <c r="D110" s="404">
        <v>0</v>
      </c>
      <c r="E110" s="405">
        <v>0</v>
      </c>
      <c r="F110" s="405">
        <v>0</v>
      </c>
      <c r="G110" s="75">
        <f t="shared" si="25"/>
        <v>0</v>
      </c>
    </row>
    <row r="111" spans="1:7" x14ac:dyDescent="0.25">
      <c r="A111" s="85" t="s">
        <v>331</v>
      </c>
      <c r="B111" s="194">
        <v>166000</v>
      </c>
      <c r="C111" s="405">
        <v>56844535.770000003</v>
      </c>
      <c r="D111" s="404">
        <v>57010535.770000003</v>
      </c>
      <c r="E111" s="405">
        <v>56759477.130000003</v>
      </c>
      <c r="F111" s="405">
        <v>56759477.130000003</v>
      </c>
      <c r="G111" s="75">
        <f t="shared" si="25"/>
        <v>251058.6400000006</v>
      </c>
    </row>
    <row r="112" spans="1:7" x14ac:dyDescent="0.25">
      <c r="A112" s="85" t="s">
        <v>332</v>
      </c>
      <c r="B112" s="194">
        <v>319000</v>
      </c>
      <c r="C112" s="405">
        <v>100120949.11</v>
      </c>
      <c r="D112" s="404">
        <v>100439949.11</v>
      </c>
      <c r="E112" s="405">
        <v>100043611.86</v>
      </c>
      <c r="F112" s="405">
        <v>100043611.86</v>
      </c>
      <c r="G112" s="75">
        <f t="shared" si="25"/>
        <v>396337.25</v>
      </c>
    </row>
    <row r="113" spans="1:7" x14ac:dyDescent="0.25">
      <c r="A113" s="84" t="s">
        <v>333</v>
      </c>
      <c r="B113" s="83">
        <f t="shared" ref="B113:G113" si="26">SUM(B114:B122)</f>
        <v>16967978.620000001</v>
      </c>
      <c r="C113" s="233">
        <f t="shared" si="26"/>
        <v>25000592.73</v>
      </c>
      <c r="D113" s="233">
        <f t="shared" si="26"/>
        <v>41968571.350000001</v>
      </c>
      <c r="E113" s="83">
        <f t="shared" si="26"/>
        <v>41953836.460000001</v>
      </c>
      <c r="F113" s="83">
        <f t="shared" si="26"/>
        <v>41953836.460000001</v>
      </c>
      <c r="G113" s="83">
        <f t="shared" si="26"/>
        <v>14734.889999998733</v>
      </c>
    </row>
    <row r="114" spans="1:7" x14ac:dyDescent="0.25">
      <c r="A114" s="85" t="s">
        <v>334</v>
      </c>
      <c r="B114" s="196">
        <v>16967978.620000001</v>
      </c>
      <c r="C114" s="407">
        <v>0</v>
      </c>
      <c r="D114" s="406">
        <v>16967978.620000001</v>
      </c>
      <c r="E114" s="407">
        <v>16967978.620000001</v>
      </c>
      <c r="F114" s="407">
        <v>16967978.620000001</v>
      </c>
      <c r="G114" s="75">
        <f>D114-E114</f>
        <v>0</v>
      </c>
    </row>
    <row r="115" spans="1:7" x14ac:dyDescent="0.25">
      <c r="A115" s="85" t="s">
        <v>335</v>
      </c>
      <c r="B115" s="195">
        <v>0</v>
      </c>
      <c r="C115" s="406">
        <v>0</v>
      </c>
      <c r="D115" s="406">
        <v>0</v>
      </c>
      <c r="E115" s="406">
        <v>0</v>
      </c>
      <c r="F115" s="406">
        <v>0</v>
      </c>
      <c r="G115" s="75">
        <f t="shared" ref="G115:G122" si="27">D115-E115</f>
        <v>0</v>
      </c>
    </row>
    <row r="116" spans="1:7" x14ac:dyDescent="0.25">
      <c r="A116" s="85" t="s">
        <v>336</v>
      </c>
      <c r="B116" s="196">
        <v>0</v>
      </c>
      <c r="C116" s="407">
        <v>11823678.02</v>
      </c>
      <c r="D116" s="406">
        <v>11823678.02</v>
      </c>
      <c r="E116" s="407">
        <v>11808943.130000001</v>
      </c>
      <c r="F116" s="407">
        <v>11808943.130000001</v>
      </c>
      <c r="G116" s="75">
        <f t="shared" si="27"/>
        <v>14734.889999998733</v>
      </c>
    </row>
    <row r="117" spans="1:7" x14ac:dyDescent="0.25">
      <c r="A117" s="85" t="s">
        <v>337</v>
      </c>
      <c r="B117" s="195">
        <v>0</v>
      </c>
      <c r="C117" s="407">
        <v>180752</v>
      </c>
      <c r="D117" s="406">
        <v>180752</v>
      </c>
      <c r="E117" s="407">
        <v>180752</v>
      </c>
      <c r="F117" s="407">
        <v>180752</v>
      </c>
      <c r="G117" s="75">
        <f t="shared" si="27"/>
        <v>0</v>
      </c>
    </row>
    <row r="118" spans="1:7" x14ac:dyDescent="0.25">
      <c r="A118" s="85" t="s">
        <v>338</v>
      </c>
      <c r="B118" s="196">
        <v>0</v>
      </c>
      <c r="C118" s="407">
        <v>12996162.710000001</v>
      </c>
      <c r="D118" s="406">
        <v>12996162.710000001</v>
      </c>
      <c r="E118" s="407">
        <v>12996162.710000001</v>
      </c>
      <c r="F118" s="407">
        <v>12996162.710000001</v>
      </c>
      <c r="G118" s="75">
        <f t="shared" si="27"/>
        <v>0</v>
      </c>
    </row>
    <row r="119" spans="1:7" x14ac:dyDescent="0.25">
      <c r="A119" s="85" t="s">
        <v>339</v>
      </c>
      <c r="B119" s="195">
        <v>0</v>
      </c>
      <c r="C119" s="275">
        <v>0</v>
      </c>
      <c r="D119" s="275">
        <v>0</v>
      </c>
      <c r="E119" s="242">
        <v>0</v>
      </c>
      <c r="F119" s="242">
        <v>0</v>
      </c>
      <c r="G119" s="75">
        <f t="shared" si="27"/>
        <v>0</v>
      </c>
    </row>
    <row r="120" spans="1:7" x14ac:dyDescent="0.25">
      <c r="A120" s="85" t="s">
        <v>340</v>
      </c>
      <c r="B120" s="195">
        <v>0</v>
      </c>
      <c r="C120" s="275">
        <v>0</v>
      </c>
      <c r="D120" s="275">
        <v>0</v>
      </c>
      <c r="E120" s="242">
        <v>0</v>
      </c>
      <c r="F120" s="242">
        <v>0</v>
      </c>
      <c r="G120" s="75">
        <f t="shared" si="27"/>
        <v>0</v>
      </c>
    </row>
    <row r="121" spans="1:7" x14ac:dyDescent="0.25">
      <c r="A121" s="85" t="s">
        <v>341</v>
      </c>
      <c r="B121" s="195">
        <v>0</v>
      </c>
      <c r="C121" s="275">
        <v>0</v>
      </c>
      <c r="D121" s="275">
        <v>0</v>
      </c>
      <c r="E121" s="242">
        <v>0</v>
      </c>
      <c r="F121" s="242">
        <v>0</v>
      </c>
      <c r="G121" s="75">
        <f t="shared" si="27"/>
        <v>0</v>
      </c>
    </row>
    <row r="122" spans="1:7" x14ac:dyDescent="0.25">
      <c r="A122" s="85" t="s">
        <v>342</v>
      </c>
      <c r="B122" s="195">
        <v>0</v>
      </c>
      <c r="C122" s="275">
        <v>0</v>
      </c>
      <c r="D122" s="275">
        <v>0</v>
      </c>
      <c r="E122" s="242">
        <v>0</v>
      </c>
      <c r="F122" s="242">
        <v>0</v>
      </c>
      <c r="G122" s="75">
        <f t="shared" si="27"/>
        <v>0</v>
      </c>
    </row>
    <row r="123" spans="1:7" x14ac:dyDescent="0.25">
      <c r="A123" s="84" t="s">
        <v>343</v>
      </c>
      <c r="B123" s="83">
        <f t="shared" ref="B123:G123" si="28">SUM(B124:B132)</f>
        <v>8000</v>
      </c>
      <c r="C123" s="233">
        <f t="shared" si="28"/>
        <v>26164960.059999999</v>
      </c>
      <c r="D123" s="233">
        <f t="shared" si="28"/>
        <v>26172960.059999999</v>
      </c>
      <c r="E123" s="83">
        <f t="shared" si="28"/>
        <v>26172959.449999999</v>
      </c>
      <c r="F123" s="83">
        <f t="shared" si="28"/>
        <v>26172959.449999999</v>
      </c>
      <c r="G123" s="83">
        <f t="shared" si="28"/>
        <v>0.61000000001513399</v>
      </c>
    </row>
    <row r="124" spans="1:7" x14ac:dyDescent="0.25">
      <c r="A124" s="85" t="s">
        <v>344</v>
      </c>
      <c r="B124" s="198">
        <v>0</v>
      </c>
      <c r="C124" s="409">
        <v>962884.98</v>
      </c>
      <c r="D124" s="408">
        <v>962884.98</v>
      </c>
      <c r="E124" s="409">
        <v>962884.97</v>
      </c>
      <c r="F124" s="409">
        <v>962884.97</v>
      </c>
      <c r="G124" s="75">
        <f>D124-E124</f>
        <v>1.0000000009313226E-2</v>
      </c>
    </row>
    <row r="125" spans="1:7" x14ac:dyDescent="0.25">
      <c r="A125" s="85" t="s">
        <v>345</v>
      </c>
      <c r="B125" s="197">
        <v>0</v>
      </c>
      <c r="C125" s="409">
        <v>160174.70000000001</v>
      </c>
      <c r="D125" s="408">
        <v>160174.70000000001</v>
      </c>
      <c r="E125" s="409">
        <v>160174.1</v>
      </c>
      <c r="F125" s="409">
        <v>160174.1</v>
      </c>
      <c r="G125" s="75">
        <f t="shared" ref="G125:G132" si="29">D125-E125</f>
        <v>0.60000000000582077</v>
      </c>
    </row>
    <row r="126" spans="1:7" x14ac:dyDescent="0.25">
      <c r="A126" s="85" t="s">
        <v>346</v>
      </c>
      <c r="B126" s="197">
        <v>0</v>
      </c>
      <c r="C126" s="409">
        <v>0</v>
      </c>
      <c r="D126" s="408">
        <v>0</v>
      </c>
      <c r="E126" s="409">
        <v>0</v>
      </c>
      <c r="F126" s="409">
        <v>0</v>
      </c>
      <c r="G126" s="75">
        <f t="shared" si="29"/>
        <v>0</v>
      </c>
    </row>
    <row r="127" spans="1:7" x14ac:dyDescent="0.25">
      <c r="A127" s="85" t="s">
        <v>347</v>
      </c>
      <c r="B127" s="198">
        <v>0</v>
      </c>
      <c r="C127" s="409">
        <v>24874177.390000001</v>
      </c>
      <c r="D127" s="408">
        <v>24874177.390000001</v>
      </c>
      <c r="E127" s="409">
        <v>24874177.390000001</v>
      </c>
      <c r="F127" s="409">
        <v>24874177.390000001</v>
      </c>
      <c r="G127" s="75">
        <f t="shared" si="29"/>
        <v>0</v>
      </c>
    </row>
    <row r="128" spans="1:7" x14ac:dyDescent="0.25">
      <c r="A128" s="85" t="s">
        <v>348</v>
      </c>
      <c r="B128" s="197">
        <v>0</v>
      </c>
      <c r="C128" s="408">
        <v>0</v>
      </c>
      <c r="D128" s="408">
        <v>0</v>
      </c>
      <c r="E128" s="408">
        <v>0</v>
      </c>
      <c r="F128" s="408">
        <v>0</v>
      </c>
      <c r="G128" s="75">
        <f t="shared" si="29"/>
        <v>0</v>
      </c>
    </row>
    <row r="129" spans="1:7" x14ac:dyDescent="0.25">
      <c r="A129" s="85" t="s">
        <v>349</v>
      </c>
      <c r="B129" s="198">
        <v>8000</v>
      </c>
      <c r="C129" s="409">
        <v>167722.99</v>
      </c>
      <c r="D129" s="408">
        <v>175722.99</v>
      </c>
      <c r="E129" s="409">
        <v>175722.99</v>
      </c>
      <c r="F129" s="409">
        <v>175722.99</v>
      </c>
      <c r="G129" s="75">
        <f t="shared" si="29"/>
        <v>0</v>
      </c>
    </row>
    <row r="130" spans="1:7" x14ac:dyDescent="0.25">
      <c r="A130" s="85" t="s">
        <v>350</v>
      </c>
      <c r="B130" s="197">
        <v>0</v>
      </c>
      <c r="C130" s="275">
        <v>0</v>
      </c>
      <c r="D130" s="275">
        <v>0</v>
      </c>
      <c r="E130" s="243">
        <v>0</v>
      </c>
      <c r="F130" s="243">
        <v>0</v>
      </c>
      <c r="G130" s="75">
        <f t="shared" si="29"/>
        <v>0</v>
      </c>
    </row>
    <row r="131" spans="1:7" x14ac:dyDescent="0.25">
      <c r="A131" s="85" t="s">
        <v>351</v>
      </c>
      <c r="B131" s="197">
        <v>0</v>
      </c>
      <c r="C131" s="275">
        <v>0</v>
      </c>
      <c r="D131" s="275">
        <v>0</v>
      </c>
      <c r="E131" s="243">
        <v>0</v>
      </c>
      <c r="F131" s="243">
        <v>0</v>
      </c>
      <c r="G131" s="75">
        <f t="shared" si="29"/>
        <v>0</v>
      </c>
    </row>
    <row r="132" spans="1:7" x14ac:dyDescent="0.25">
      <c r="A132" s="85" t="s">
        <v>352</v>
      </c>
      <c r="B132" s="197">
        <v>0</v>
      </c>
      <c r="C132" s="275">
        <v>0</v>
      </c>
      <c r="D132" s="275">
        <v>0</v>
      </c>
      <c r="E132" s="243">
        <v>0</v>
      </c>
      <c r="F132" s="243">
        <v>0</v>
      </c>
      <c r="G132" s="75">
        <f t="shared" si="29"/>
        <v>0</v>
      </c>
    </row>
    <row r="133" spans="1:7" x14ac:dyDescent="0.25">
      <c r="A133" s="84" t="s">
        <v>353</v>
      </c>
      <c r="B133" s="83">
        <f t="shared" ref="B133:G133" si="30">SUM(B134:B136)</f>
        <v>162127695.40000001</v>
      </c>
      <c r="C133" s="233">
        <f t="shared" si="30"/>
        <v>169599255.66</v>
      </c>
      <c r="D133" s="233">
        <f t="shared" si="30"/>
        <v>331726951.06</v>
      </c>
      <c r="E133" s="83">
        <f t="shared" si="30"/>
        <v>284628423.10999995</v>
      </c>
      <c r="F133" s="83">
        <f t="shared" si="30"/>
        <v>282858676.26999998</v>
      </c>
      <c r="G133" s="83">
        <f t="shared" si="30"/>
        <v>47098527.949999988</v>
      </c>
    </row>
    <row r="134" spans="1:7" x14ac:dyDescent="0.25">
      <c r="A134" s="85" t="s">
        <v>354</v>
      </c>
      <c r="B134" s="199">
        <v>119507535.81</v>
      </c>
      <c r="C134" s="411">
        <v>160026956.96000001</v>
      </c>
      <c r="D134" s="410">
        <v>279534492.76999998</v>
      </c>
      <c r="E134" s="411">
        <v>241126511.28999999</v>
      </c>
      <c r="F134" s="411">
        <v>239356764.44999999</v>
      </c>
      <c r="G134" s="75">
        <f>D134-E134</f>
        <v>38407981.479999989</v>
      </c>
    </row>
    <row r="135" spans="1:7" x14ac:dyDescent="0.25">
      <c r="A135" s="85" t="s">
        <v>355</v>
      </c>
      <c r="B135" s="199">
        <v>37756328.729999997</v>
      </c>
      <c r="C135" s="411">
        <v>9841644.5099999998</v>
      </c>
      <c r="D135" s="410">
        <v>47597973.239999995</v>
      </c>
      <c r="E135" s="411">
        <v>38925521.479999997</v>
      </c>
      <c r="F135" s="411">
        <v>38925521.479999997</v>
      </c>
      <c r="G135" s="75">
        <f t="shared" ref="G135:G136" si="31">D135-E135</f>
        <v>8672451.7599999979</v>
      </c>
    </row>
    <row r="136" spans="1:7" x14ac:dyDescent="0.25">
      <c r="A136" s="85" t="s">
        <v>356</v>
      </c>
      <c r="B136" s="199">
        <v>4863830.8600000003</v>
      </c>
      <c r="C136" s="411">
        <v>-269345.81</v>
      </c>
      <c r="D136" s="410">
        <v>4594485.0500000007</v>
      </c>
      <c r="E136" s="411">
        <v>4576390.34</v>
      </c>
      <c r="F136" s="411">
        <v>4576390.34</v>
      </c>
      <c r="G136" s="75">
        <f t="shared" si="31"/>
        <v>18094.710000000894</v>
      </c>
    </row>
    <row r="137" spans="1:7" x14ac:dyDescent="0.25">
      <c r="A137" s="84" t="s">
        <v>357</v>
      </c>
      <c r="B137" s="83">
        <f t="shared" ref="B137:G137" si="32">SUM(B138:B142,B144:B145)</f>
        <v>6951508</v>
      </c>
      <c r="C137" s="233">
        <f>SUM(C138:C142,C144:C145)</f>
        <v>-5268138.8600000003</v>
      </c>
      <c r="D137" s="233">
        <f t="shared" si="32"/>
        <v>1683369.1399999997</v>
      </c>
      <c r="E137" s="83">
        <f t="shared" si="32"/>
        <v>0</v>
      </c>
      <c r="F137" s="83">
        <f t="shared" si="32"/>
        <v>0</v>
      </c>
      <c r="G137" s="83">
        <f t="shared" si="32"/>
        <v>1683369.1399999997</v>
      </c>
    </row>
    <row r="138" spans="1:7" x14ac:dyDescent="0.25">
      <c r="A138" s="85" t="s">
        <v>358</v>
      </c>
      <c r="B138" s="75">
        <v>0</v>
      </c>
      <c r="C138" s="276">
        <v>0</v>
      </c>
      <c r="D138" s="276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276">
        <v>0</v>
      </c>
      <c r="D139" s="276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360</v>
      </c>
      <c r="B140" s="75">
        <v>0</v>
      </c>
      <c r="C140" s="276">
        <v>0</v>
      </c>
      <c r="D140" s="276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361</v>
      </c>
      <c r="B141" s="75">
        <v>0</v>
      </c>
      <c r="C141" s="276">
        <v>0</v>
      </c>
      <c r="D141" s="276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362</v>
      </c>
      <c r="B142" s="75">
        <v>0</v>
      </c>
      <c r="C142" s="276">
        <v>0</v>
      </c>
      <c r="D142" s="276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363</v>
      </c>
      <c r="B143" s="75">
        <v>0</v>
      </c>
      <c r="C143" s="276">
        <v>0</v>
      </c>
      <c r="D143" s="276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364</v>
      </c>
      <c r="B144" s="75">
        <v>0</v>
      </c>
      <c r="C144" s="276">
        <v>0</v>
      </c>
      <c r="D144" s="276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365</v>
      </c>
      <c r="B145" s="200">
        <v>6951508</v>
      </c>
      <c r="C145" s="413">
        <v>-5268138.8600000003</v>
      </c>
      <c r="D145" s="412">
        <v>1683369.1399999997</v>
      </c>
      <c r="E145" s="75">
        <v>0</v>
      </c>
      <c r="F145" s="75">
        <v>0</v>
      </c>
      <c r="G145" s="75">
        <f t="shared" si="33"/>
        <v>1683369.1399999997</v>
      </c>
    </row>
    <row r="146" spans="1:7" x14ac:dyDescent="0.25">
      <c r="A146" s="84" t="s">
        <v>366</v>
      </c>
      <c r="B146" s="83">
        <f t="shared" ref="B146:G146" si="34">SUM(B147:B149)</f>
        <v>0</v>
      </c>
      <c r="C146" s="233">
        <f t="shared" si="34"/>
        <v>4678243.28</v>
      </c>
      <c r="D146" s="233">
        <f t="shared" si="34"/>
        <v>4678243.28</v>
      </c>
      <c r="E146" s="83">
        <f t="shared" si="34"/>
        <v>4678243.28</v>
      </c>
      <c r="F146" s="83">
        <f t="shared" si="34"/>
        <v>4678243.28</v>
      </c>
      <c r="G146" s="83">
        <f t="shared" si="34"/>
        <v>0</v>
      </c>
    </row>
    <row r="147" spans="1:7" x14ac:dyDescent="0.25">
      <c r="A147" s="85" t="s">
        <v>367</v>
      </c>
      <c r="B147" s="75">
        <v>0</v>
      </c>
      <c r="C147" s="276">
        <v>0</v>
      </c>
      <c r="D147" s="276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276">
        <v>0</v>
      </c>
      <c r="D148" s="276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369</v>
      </c>
      <c r="B149" s="202">
        <v>0</v>
      </c>
      <c r="C149" s="415">
        <v>4678243.28</v>
      </c>
      <c r="D149" s="414">
        <v>4678243.28</v>
      </c>
      <c r="E149" s="415">
        <v>4678243.28</v>
      </c>
      <c r="F149" s="415">
        <v>4678243.28</v>
      </c>
      <c r="G149" s="75">
        <f t="shared" si="35"/>
        <v>0</v>
      </c>
    </row>
    <row r="150" spans="1:7" x14ac:dyDescent="0.25">
      <c r="A150" s="84" t="s">
        <v>370</v>
      </c>
      <c r="B150" s="83">
        <f t="shared" ref="B150:G150" si="36">SUM(B151:B157)</f>
        <v>0</v>
      </c>
      <c r="C150" s="233">
        <f t="shared" si="36"/>
        <v>0</v>
      </c>
      <c r="D150" s="23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371</v>
      </c>
      <c r="B151" s="75">
        <v>0</v>
      </c>
      <c r="C151" s="276">
        <v>0</v>
      </c>
      <c r="D151" s="276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276">
        <v>0</v>
      </c>
      <c r="D152" s="276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373</v>
      </c>
      <c r="B153" s="75">
        <v>0</v>
      </c>
      <c r="C153" s="276">
        <v>0</v>
      </c>
      <c r="D153" s="276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374</v>
      </c>
      <c r="B154" s="75">
        <v>0</v>
      </c>
      <c r="C154" s="276">
        <v>0</v>
      </c>
      <c r="D154" s="276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375</v>
      </c>
      <c r="B155" s="75">
        <v>0</v>
      </c>
      <c r="C155" s="276">
        <v>0</v>
      </c>
      <c r="D155" s="276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376</v>
      </c>
      <c r="B156" s="75">
        <v>0</v>
      </c>
      <c r="C156" s="276">
        <v>0</v>
      </c>
      <c r="D156" s="276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377</v>
      </c>
      <c r="B157" s="75">
        <v>0</v>
      </c>
      <c r="C157" s="276">
        <v>0</v>
      </c>
      <c r="D157" s="276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277"/>
      <c r="D158" s="277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8">B9+B84</f>
        <v>601531346.19000006</v>
      </c>
      <c r="C159" s="90">
        <f t="shared" si="38"/>
        <v>707409345.69999993</v>
      </c>
      <c r="D159" s="90">
        <f t="shared" si="38"/>
        <v>1308940691.8900001</v>
      </c>
      <c r="E159" s="90">
        <f t="shared" si="38"/>
        <v>1158173701.98</v>
      </c>
      <c r="F159" s="90">
        <f t="shared" si="38"/>
        <v>1149522814.6800001</v>
      </c>
      <c r="G159" s="90">
        <f t="shared" si="38"/>
        <v>150766989.90999997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D9:G9 G19:G27 B18 G29:G37 C28:F28 G39:G47 B38 G49:G57 B48:F48 G59:G61 B58 B63:G69 B62 B71 B103:C103 B93 E93:F93 G11:G17 F10:G10 E70:G70 B75 B83:F84 B113:F113 E103:F103 B123:F123 B133:F133 B138:F144 B146:F148 E145:F145 B150:F159 D38:F38 D18:F18 D62:F62 D71:F71 D75:F75 B85 D58:F58 B137 D137:F13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6"/>
  <sheetViews>
    <sheetView showGridLines="0" topLeftCell="A105" zoomScale="75" zoomScaleNormal="75" workbookViewId="0">
      <selection activeCell="E87" sqref="E8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87" t="s">
        <v>380</v>
      </c>
      <c r="B1" s="288"/>
      <c r="C1" s="288"/>
      <c r="D1" s="288"/>
      <c r="E1" s="288"/>
      <c r="F1" s="288"/>
      <c r="G1" s="289"/>
    </row>
    <row r="2" spans="1:7" ht="15" customHeight="1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282" t="s">
        <v>4</v>
      </c>
      <c r="B7" s="284" t="s">
        <v>298</v>
      </c>
      <c r="C7" s="284"/>
      <c r="D7" s="284"/>
      <c r="E7" s="284"/>
      <c r="F7" s="284"/>
      <c r="G7" s="286" t="s">
        <v>299</v>
      </c>
    </row>
    <row r="8" spans="1:7" ht="30" x14ac:dyDescent="0.25">
      <c r="A8" s="283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85"/>
    </row>
    <row r="9" spans="1:7" ht="15.75" customHeight="1" x14ac:dyDescent="0.25">
      <c r="A9" s="26" t="s">
        <v>382</v>
      </c>
      <c r="B9" s="30">
        <f>SUM(B10:B56)</f>
        <v>308785429.43999988</v>
      </c>
      <c r="C9" s="30">
        <f t="shared" ref="C9:G9" si="0">SUM(C10:C56)</f>
        <v>222513766.12</v>
      </c>
      <c r="D9" s="30">
        <f t="shared" si="0"/>
        <v>531299195.55999988</v>
      </c>
      <c r="E9" s="30">
        <f t="shared" si="0"/>
        <v>430881251.90000004</v>
      </c>
      <c r="F9" s="30">
        <f t="shared" si="0"/>
        <v>424832179.44</v>
      </c>
      <c r="G9" s="30">
        <f t="shared" si="0"/>
        <v>100417943.66000003</v>
      </c>
    </row>
    <row r="10" spans="1:7" x14ac:dyDescent="0.25">
      <c r="A10" s="376" t="s">
        <v>639</v>
      </c>
      <c r="B10" s="377">
        <v>12736696.970000001</v>
      </c>
      <c r="C10" s="377">
        <v>-6789079.8099999996</v>
      </c>
      <c r="D10" s="378">
        <v>5947617.1600000011</v>
      </c>
      <c r="E10" s="377">
        <v>5461532.9699999997</v>
      </c>
      <c r="F10" s="377">
        <v>5461532.9699999997</v>
      </c>
      <c r="G10" s="378">
        <v>486084.19000000134</v>
      </c>
    </row>
    <row r="11" spans="1:7" s="201" customFormat="1" x14ac:dyDescent="0.25">
      <c r="A11" s="376" t="s">
        <v>590</v>
      </c>
      <c r="B11" s="377">
        <v>4928326.74</v>
      </c>
      <c r="C11" s="377">
        <v>3173307.98</v>
      </c>
      <c r="D11" s="378">
        <v>8101634.7200000007</v>
      </c>
      <c r="E11" s="377">
        <v>7339451.1399999997</v>
      </c>
      <c r="F11" s="377">
        <v>7339451.1399999997</v>
      </c>
      <c r="G11" s="378">
        <v>762183.58000000101</v>
      </c>
    </row>
    <row r="12" spans="1:7" s="201" customFormat="1" x14ac:dyDescent="0.25">
      <c r="A12" s="376" t="s">
        <v>591</v>
      </c>
      <c r="B12" s="377">
        <v>1515081.67</v>
      </c>
      <c r="C12" s="377">
        <v>-270962.17</v>
      </c>
      <c r="D12" s="378">
        <v>1244119.5</v>
      </c>
      <c r="E12" s="377">
        <v>1030045.21</v>
      </c>
      <c r="F12" s="377">
        <v>1030045.21</v>
      </c>
      <c r="G12" s="378">
        <v>214074.29000000004</v>
      </c>
    </row>
    <row r="13" spans="1:7" s="201" customFormat="1" x14ac:dyDescent="0.25">
      <c r="A13" s="376" t="s">
        <v>592</v>
      </c>
      <c r="B13" s="377">
        <v>13828318.699999999</v>
      </c>
      <c r="C13" s="377">
        <v>27835943.030000001</v>
      </c>
      <c r="D13" s="378">
        <v>41664261.730000004</v>
      </c>
      <c r="E13" s="377">
        <v>41023896.789999999</v>
      </c>
      <c r="F13" s="377">
        <v>41023896.789999999</v>
      </c>
      <c r="G13" s="378">
        <v>640364.94000000507</v>
      </c>
    </row>
    <row r="14" spans="1:7" s="201" customFormat="1" x14ac:dyDescent="0.25">
      <c r="A14" s="376" t="s">
        <v>593</v>
      </c>
      <c r="B14" s="377">
        <v>1746333.58</v>
      </c>
      <c r="C14" s="377">
        <v>-738878.19</v>
      </c>
      <c r="D14" s="378">
        <v>1007455.3900000001</v>
      </c>
      <c r="E14" s="377">
        <v>887991.12</v>
      </c>
      <c r="F14" s="377">
        <v>887991.12</v>
      </c>
      <c r="G14" s="378">
        <v>119464.27000000014</v>
      </c>
    </row>
    <row r="15" spans="1:7" s="201" customFormat="1" x14ac:dyDescent="0.25">
      <c r="A15" s="376" t="s">
        <v>594</v>
      </c>
      <c r="B15" s="377">
        <v>5128303.84</v>
      </c>
      <c r="C15" s="377">
        <v>4419292.01</v>
      </c>
      <c r="D15" s="378">
        <v>9547595.8499999996</v>
      </c>
      <c r="E15" s="377">
        <v>9206416.9600000009</v>
      </c>
      <c r="F15" s="377">
        <v>9206416.9600000009</v>
      </c>
      <c r="G15" s="378">
        <v>341178.88999999873</v>
      </c>
    </row>
    <row r="16" spans="1:7" s="201" customFormat="1" x14ac:dyDescent="0.25">
      <c r="A16" s="376" t="s">
        <v>595</v>
      </c>
      <c r="B16" s="377">
        <v>2214477.4700000002</v>
      </c>
      <c r="C16" s="377">
        <v>-692153.43</v>
      </c>
      <c r="D16" s="378">
        <v>1522324.04</v>
      </c>
      <c r="E16" s="377">
        <v>1380579.48</v>
      </c>
      <c r="F16" s="377">
        <v>1380579.48</v>
      </c>
      <c r="G16" s="378">
        <v>141744.56000000006</v>
      </c>
    </row>
    <row r="17" spans="1:7" s="201" customFormat="1" x14ac:dyDescent="0.25">
      <c r="A17" s="376" t="s">
        <v>596</v>
      </c>
      <c r="B17" s="377">
        <v>6197830.1100000003</v>
      </c>
      <c r="C17" s="377">
        <v>-1412394.04</v>
      </c>
      <c r="D17" s="378">
        <v>4785436.07</v>
      </c>
      <c r="E17" s="377">
        <v>3745044.43</v>
      </c>
      <c r="F17" s="377">
        <v>3745044.43</v>
      </c>
      <c r="G17" s="378">
        <v>1040391.6400000001</v>
      </c>
    </row>
    <row r="18" spans="1:7" s="201" customFormat="1" x14ac:dyDescent="0.25">
      <c r="A18" s="376" t="s">
        <v>640</v>
      </c>
      <c r="B18" s="377">
        <v>2156738.9</v>
      </c>
      <c r="C18" s="377">
        <v>-990116.95</v>
      </c>
      <c r="D18" s="378">
        <v>1166621.95</v>
      </c>
      <c r="E18" s="377">
        <v>1068654.6499999999</v>
      </c>
      <c r="F18" s="377">
        <v>1068654.6499999999</v>
      </c>
      <c r="G18" s="378">
        <v>97967.300000000047</v>
      </c>
    </row>
    <row r="19" spans="1:7" s="201" customFormat="1" x14ac:dyDescent="0.25">
      <c r="A19" s="376" t="s">
        <v>597</v>
      </c>
      <c r="B19" s="377">
        <v>1471668.87</v>
      </c>
      <c r="C19" s="377">
        <v>-794800.13</v>
      </c>
      <c r="D19" s="378">
        <v>676868.74000000011</v>
      </c>
      <c r="E19" s="377">
        <v>633509.71</v>
      </c>
      <c r="F19" s="377">
        <v>633509.71</v>
      </c>
      <c r="G19" s="378">
        <v>43359.030000000144</v>
      </c>
    </row>
    <row r="20" spans="1:7" s="201" customFormat="1" x14ac:dyDescent="0.25">
      <c r="A20" s="376" t="s">
        <v>598</v>
      </c>
      <c r="B20" s="377">
        <v>4098475.36</v>
      </c>
      <c r="C20" s="377">
        <v>-2080079.83</v>
      </c>
      <c r="D20" s="378">
        <v>2018395.5299999998</v>
      </c>
      <c r="E20" s="377">
        <v>1938896.35</v>
      </c>
      <c r="F20" s="377">
        <v>1938896.35</v>
      </c>
      <c r="G20" s="378">
        <v>79499.179999999702</v>
      </c>
    </row>
    <row r="21" spans="1:7" s="201" customFormat="1" x14ac:dyDescent="0.25">
      <c r="A21" s="376" t="s">
        <v>599</v>
      </c>
      <c r="B21" s="377">
        <v>570319.64</v>
      </c>
      <c r="C21" s="377">
        <v>-222756.57</v>
      </c>
      <c r="D21" s="378">
        <v>347563.07</v>
      </c>
      <c r="E21" s="377">
        <v>318062.37</v>
      </c>
      <c r="F21" s="377">
        <v>318062.37</v>
      </c>
      <c r="G21" s="378">
        <v>29500.700000000012</v>
      </c>
    </row>
    <row r="22" spans="1:7" s="201" customFormat="1" x14ac:dyDescent="0.25">
      <c r="A22" s="376" t="s">
        <v>600</v>
      </c>
      <c r="B22" s="377">
        <v>3440662.46</v>
      </c>
      <c r="C22" s="377">
        <v>1055779.2</v>
      </c>
      <c r="D22" s="378">
        <v>4496441.66</v>
      </c>
      <c r="E22" s="377">
        <v>4164275.28</v>
      </c>
      <c r="F22" s="377">
        <v>4164275.28</v>
      </c>
      <c r="G22" s="378">
        <v>332166.38000000035</v>
      </c>
    </row>
    <row r="23" spans="1:7" s="201" customFormat="1" x14ac:dyDescent="0.25">
      <c r="A23" s="376" t="s">
        <v>601</v>
      </c>
      <c r="B23" s="377">
        <v>3169363.23</v>
      </c>
      <c r="C23" s="377">
        <v>452066.19</v>
      </c>
      <c r="D23" s="378">
        <v>3621429.42</v>
      </c>
      <c r="E23" s="377">
        <v>3349455.75</v>
      </c>
      <c r="F23" s="377">
        <v>3349455.75</v>
      </c>
      <c r="G23" s="378">
        <v>271973.66999999993</v>
      </c>
    </row>
    <row r="24" spans="1:7" s="201" customFormat="1" x14ac:dyDescent="0.25">
      <c r="A24" s="376" t="s">
        <v>602</v>
      </c>
      <c r="B24" s="377">
        <v>16504557.93</v>
      </c>
      <c r="C24" s="377">
        <v>-661832.28</v>
      </c>
      <c r="D24" s="378">
        <v>15842725.65</v>
      </c>
      <c r="E24" s="377">
        <v>15635543.050000001</v>
      </c>
      <c r="F24" s="377">
        <v>15635543.050000001</v>
      </c>
      <c r="G24" s="378">
        <v>207182.59999999963</v>
      </c>
    </row>
    <row r="25" spans="1:7" s="201" customFormat="1" x14ac:dyDescent="0.25">
      <c r="A25" s="376" t="s">
        <v>603</v>
      </c>
      <c r="B25" s="377">
        <v>5790022.9000000004</v>
      </c>
      <c r="C25" s="377">
        <v>-2011349.45</v>
      </c>
      <c r="D25" s="378">
        <v>3778673.45</v>
      </c>
      <c r="E25" s="377">
        <v>3641648.17</v>
      </c>
      <c r="F25" s="377">
        <v>3641648.17</v>
      </c>
      <c r="G25" s="378">
        <v>137025.28000000026</v>
      </c>
    </row>
    <row r="26" spans="1:7" s="201" customFormat="1" x14ac:dyDescent="0.25">
      <c r="A26" s="376" t="s">
        <v>604</v>
      </c>
      <c r="B26" s="377">
        <v>2620671.7000000002</v>
      </c>
      <c r="C26" s="377">
        <v>-881589.19</v>
      </c>
      <c r="D26" s="378">
        <v>1739082.5100000002</v>
      </c>
      <c r="E26" s="377">
        <v>1424401.07</v>
      </c>
      <c r="F26" s="377">
        <v>1424401.07</v>
      </c>
      <c r="G26" s="378">
        <v>314681.44000000018</v>
      </c>
    </row>
    <row r="27" spans="1:7" s="201" customFormat="1" x14ac:dyDescent="0.25">
      <c r="A27" s="376" t="s">
        <v>605</v>
      </c>
      <c r="B27" s="377">
        <v>27315451.149999999</v>
      </c>
      <c r="C27" s="377">
        <v>-12692444.42</v>
      </c>
      <c r="D27" s="378">
        <v>14623006.729999999</v>
      </c>
      <c r="E27" s="377">
        <v>13732576.42</v>
      </c>
      <c r="F27" s="377">
        <v>13732576.42</v>
      </c>
      <c r="G27" s="378">
        <v>890430.30999999866</v>
      </c>
    </row>
    <row r="28" spans="1:7" s="201" customFormat="1" x14ac:dyDescent="0.25">
      <c r="A28" s="376" t="s">
        <v>606</v>
      </c>
      <c r="B28" s="377">
        <v>4679192.8499999996</v>
      </c>
      <c r="C28" s="377">
        <v>-2475399.69</v>
      </c>
      <c r="D28" s="378">
        <v>2203793.1599999997</v>
      </c>
      <c r="E28" s="377">
        <v>2156172.4300000002</v>
      </c>
      <c r="F28" s="377">
        <v>2156172.4300000002</v>
      </c>
      <c r="G28" s="378">
        <v>47620.729999999516</v>
      </c>
    </row>
    <row r="29" spans="1:7" s="201" customFormat="1" x14ac:dyDescent="0.25">
      <c r="A29" s="376" t="s">
        <v>607</v>
      </c>
      <c r="B29" s="377">
        <v>1152881.06</v>
      </c>
      <c r="C29" s="377">
        <v>-471063.54</v>
      </c>
      <c r="D29" s="378">
        <v>681817.52</v>
      </c>
      <c r="E29" s="377">
        <v>510493.09</v>
      </c>
      <c r="F29" s="377">
        <v>510493.09</v>
      </c>
      <c r="G29" s="378">
        <v>171324.43</v>
      </c>
    </row>
    <row r="30" spans="1:7" s="201" customFormat="1" x14ac:dyDescent="0.25">
      <c r="A30" s="376" t="s">
        <v>608</v>
      </c>
      <c r="B30" s="377">
        <v>39946780.630000003</v>
      </c>
      <c r="C30" s="377">
        <v>-23078650.600000001</v>
      </c>
      <c r="D30" s="378">
        <v>16868130.030000001</v>
      </c>
      <c r="E30" s="377">
        <v>16845215.23</v>
      </c>
      <c r="F30" s="377">
        <v>16845215.23</v>
      </c>
      <c r="G30" s="378">
        <v>22914.800000000745</v>
      </c>
    </row>
    <row r="31" spans="1:7" s="201" customFormat="1" x14ac:dyDescent="0.25">
      <c r="A31" s="376" t="s">
        <v>609</v>
      </c>
      <c r="B31" s="377">
        <v>11764042.33</v>
      </c>
      <c r="C31" s="377">
        <v>-8052860.6500000004</v>
      </c>
      <c r="D31" s="378">
        <v>3711181.6799999997</v>
      </c>
      <c r="E31" s="377">
        <v>3706807.08</v>
      </c>
      <c r="F31" s="377">
        <v>3706807.08</v>
      </c>
      <c r="G31" s="378">
        <v>4374.5999999996275</v>
      </c>
    </row>
    <row r="32" spans="1:7" s="201" customFormat="1" x14ac:dyDescent="0.25">
      <c r="A32" s="376" t="s">
        <v>610</v>
      </c>
      <c r="B32" s="377">
        <v>5519101.5099999998</v>
      </c>
      <c r="C32" s="377">
        <v>1356980.79</v>
      </c>
      <c r="D32" s="378">
        <v>6876082.2999999998</v>
      </c>
      <c r="E32" s="377">
        <v>6756164.3600000003</v>
      </c>
      <c r="F32" s="377">
        <v>6747460.3600000003</v>
      </c>
      <c r="G32" s="378">
        <v>119917.93999999948</v>
      </c>
    </row>
    <row r="33" spans="1:7" s="201" customFormat="1" x14ac:dyDescent="0.25">
      <c r="A33" s="376" t="s">
        <v>641</v>
      </c>
      <c r="B33" s="377">
        <v>0</v>
      </c>
      <c r="C33" s="377">
        <v>15733270.67</v>
      </c>
      <c r="D33" s="378">
        <v>15733270.67</v>
      </c>
      <c r="E33" s="377">
        <v>9171344.1199999992</v>
      </c>
      <c r="F33" s="377">
        <v>9171344.1199999992</v>
      </c>
      <c r="G33" s="378">
        <v>6561926.5500000007</v>
      </c>
    </row>
    <row r="34" spans="1:7" s="201" customFormat="1" x14ac:dyDescent="0.25">
      <c r="A34" s="376" t="s">
        <v>642</v>
      </c>
      <c r="B34" s="377">
        <v>0</v>
      </c>
      <c r="C34" s="377">
        <v>2374118.09</v>
      </c>
      <c r="D34" s="378">
        <v>2374118.09</v>
      </c>
      <c r="E34" s="377">
        <v>2026368.07</v>
      </c>
      <c r="F34" s="377">
        <v>2026368.07</v>
      </c>
      <c r="G34" s="378">
        <v>347750.01999999979</v>
      </c>
    </row>
    <row r="35" spans="1:7" s="201" customFormat="1" x14ac:dyDescent="0.25">
      <c r="A35" s="376" t="s">
        <v>643</v>
      </c>
      <c r="B35" s="377">
        <v>2438829.17</v>
      </c>
      <c r="C35" s="377">
        <v>2525918.56</v>
      </c>
      <c r="D35" s="378">
        <v>4964747.7300000004</v>
      </c>
      <c r="E35" s="377">
        <v>4688460.59</v>
      </c>
      <c r="F35" s="377">
        <v>4693012.13</v>
      </c>
      <c r="G35" s="378">
        <v>276287.1400000006</v>
      </c>
    </row>
    <row r="36" spans="1:7" s="201" customFormat="1" x14ac:dyDescent="0.25">
      <c r="A36" s="376" t="s">
        <v>611</v>
      </c>
      <c r="B36" s="377">
        <v>4552982.82</v>
      </c>
      <c r="C36" s="377">
        <v>2078496.1</v>
      </c>
      <c r="D36" s="378">
        <v>6631478.9199999999</v>
      </c>
      <c r="E36" s="377">
        <v>6361200.3399999999</v>
      </c>
      <c r="F36" s="377">
        <v>6361200.3399999999</v>
      </c>
      <c r="G36" s="378">
        <v>270278.58000000007</v>
      </c>
    </row>
    <row r="37" spans="1:7" s="201" customFormat="1" x14ac:dyDescent="0.25">
      <c r="A37" s="376" t="s">
        <v>612</v>
      </c>
      <c r="B37" s="377">
        <v>6601590.8600000003</v>
      </c>
      <c r="C37" s="377">
        <v>-2810682.69</v>
      </c>
      <c r="D37" s="378">
        <v>3790908.1700000004</v>
      </c>
      <c r="E37" s="377">
        <v>3589548.45</v>
      </c>
      <c r="F37" s="377">
        <v>3589548.45</v>
      </c>
      <c r="G37" s="378">
        <v>201359.7200000002</v>
      </c>
    </row>
    <row r="38" spans="1:7" s="201" customFormat="1" x14ac:dyDescent="0.25">
      <c r="A38" s="376" t="s">
        <v>644</v>
      </c>
      <c r="B38" s="377">
        <v>6338391.6399999997</v>
      </c>
      <c r="C38" s="377">
        <v>191332235.34</v>
      </c>
      <c r="D38" s="378">
        <v>197670626.97999999</v>
      </c>
      <c r="E38" s="377">
        <v>160487199.93000001</v>
      </c>
      <c r="F38" s="377">
        <v>160487199.93000001</v>
      </c>
      <c r="G38" s="378">
        <v>37183427.049999982</v>
      </c>
    </row>
    <row r="39" spans="1:7" s="201" customFormat="1" x14ac:dyDescent="0.25">
      <c r="A39" s="376" t="s">
        <v>613</v>
      </c>
      <c r="B39" s="377">
        <v>9938001.3499999996</v>
      </c>
      <c r="C39" s="377">
        <v>13624506.460000001</v>
      </c>
      <c r="D39" s="378">
        <v>23562507.810000002</v>
      </c>
      <c r="E39" s="377">
        <v>22953930.219999999</v>
      </c>
      <c r="F39" s="377">
        <v>16909010.219999999</v>
      </c>
      <c r="G39" s="378">
        <v>608577.59000000358</v>
      </c>
    </row>
    <row r="40" spans="1:7" s="201" customFormat="1" x14ac:dyDescent="0.25">
      <c r="A40" s="376" t="s">
        <v>614</v>
      </c>
      <c r="B40" s="377">
        <v>17330214.510000002</v>
      </c>
      <c r="C40" s="377">
        <v>39379256.329999998</v>
      </c>
      <c r="D40" s="378">
        <v>56709470.840000004</v>
      </c>
      <c r="E40" s="377">
        <v>11809844.4</v>
      </c>
      <c r="F40" s="377">
        <v>11809844.4</v>
      </c>
      <c r="G40" s="378">
        <v>44899626.440000005</v>
      </c>
    </row>
    <row r="41" spans="1:7" s="201" customFormat="1" x14ac:dyDescent="0.25">
      <c r="A41" s="376" t="s">
        <v>615</v>
      </c>
      <c r="B41" s="377">
        <v>3088880.68</v>
      </c>
      <c r="C41" s="377">
        <v>-1406357.31</v>
      </c>
      <c r="D41" s="378">
        <v>1682523.37</v>
      </c>
      <c r="E41" s="377">
        <v>1568139.24</v>
      </c>
      <c r="F41" s="377">
        <v>1568139.24</v>
      </c>
      <c r="G41" s="378">
        <v>114384.13000000012</v>
      </c>
    </row>
    <row r="42" spans="1:7" s="201" customFormat="1" x14ac:dyDescent="0.25">
      <c r="A42" s="376" t="s">
        <v>616</v>
      </c>
      <c r="B42" s="377">
        <v>5785666</v>
      </c>
      <c r="C42" s="377">
        <v>3272395.12</v>
      </c>
      <c r="D42" s="378">
        <v>9058061.120000001</v>
      </c>
      <c r="E42" s="377">
        <v>8748267.9499999993</v>
      </c>
      <c r="F42" s="377">
        <v>8748267.9499999993</v>
      </c>
      <c r="G42" s="378">
        <v>309793.17000000179</v>
      </c>
    </row>
    <row r="43" spans="1:7" s="201" customFormat="1" x14ac:dyDescent="0.25">
      <c r="A43" s="376" t="s">
        <v>617</v>
      </c>
      <c r="B43" s="377">
        <v>3139431.52</v>
      </c>
      <c r="C43" s="377">
        <v>-1566051.88</v>
      </c>
      <c r="D43" s="378">
        <v>1573379.6400000001</v>
      </c>
      <c r="E43" s="377">
        <v>1526418.66</v>
      </c>
      <c r="F43" s="377">
        <v>1526418.66</v>
      </c>
      <c r="G43" s="378">
        <v>46960.980000000214</v>
      </c>
    </row>
    <row r="44" spans="1:7" s="201" customFormat="1" x14ac:dyDescent="0.25">
      <c r="A44" s="376" t="s">
        <v>645</v>
      </c>
      <c r="B44" s="377">
        <v>2006984.04</v>
      </c>
      <c r="C44" s="377">
        <v>-670377.28</v>
      </c>
      <c r="D44" s="378">
        <v>1336606.76</v>
      </c>
      <c r="E44" s="377">
        <v>1232932.81</v>
      </c>
      <c r="F44" s="377">
        <v>1232932.81</v>
      </c>
      <c r="G44" s="378">
        <v>103673.94999999995</v>
      </c>
    </row>
    <row r="45" spans="1:7" s="201" customFormat="1" x14ac:dyDescent="0.25">
      <c r="A45" s="376" t="s">
        <v>618</v>
      </c>
      <c r="B45" s="377">
        <v>991212.54</v>
      </c>
      <c r="C45" s="377">
        <v>-545881.52</v>
      </c>
      <c r="D45" s="378">
        <v>445331.02</v>
      </c>
      <c r="E45" s="377">
        <v>392890.59</v>
      </c>
      <c r="F45" s="377">
        <v>392890.59</v>
      </c>
      <c r="G45" s="378">
        <v>52440.429999999993</v>
      </c>
    </row>
    <row r="46" spans="1:7" s="201" customFormat="1" x14ac:dyDescent="0.25">
      <c r="A46" s="376" t="s">
        <v>646</v>
      </c>
      <c r="B46" s="377">
        <v>3361474.55</v>
      </c>
      <c r="C46" s="377">
        <v>-1676812.82</v>
      </c>
      <c r="D46" s="378">
        <v>1684661.7299999997</v>
      </c>
      <c r="E46" s="377">
        <v>1662740.43</v>
      </c>
      <c r="F46" s="377">
        <v>1662740.43</v>
      </c>
      <c r="G46" s="378">
        <v>21921.299999999814</v>
      </c>
    </row>
    <row r="47" spans="1:7" s="373" customFormat="1" x14ac:dyDescent="0.25">
      <c r="A47" s="376" t="s">
        <v>619</v>
      </c>
      <c r="B47" s="377">
        <v>3250662.89</v>
      </c>
      <c r="C47" s="377">
        <v>-1175210.6299999999</v>
      </c>
      <c r="D47" s="378">
        <v>2075452.2600000002</v>
      </c>
      <c r="E47" s="377">
        <v>1988037.81</v>
      </c>
      <c r="F47" s="377">
        <v>1988037.81</v>
      </c>
      <c r="G47" s="378">
        <v>87414.450000000186</v>
      </c>
    </row>
    <row r="48" spans="1:7" s="373" customFormat="1" x14ac:dyDescent="0.25">
      <c r="A48" s="376" t="s">
        <v>620</v>
      </c>
      <c r="B48" s="377">
        <v>20206781.52</v>
      </c>
      <c r="C48" s="377">
        <v>-601431.93999999994</v>
      </c>
      <c r="D48" s="378">
        <v>19605349.579999998</v>
      </c>
      <c r="E48" s="377">
        <v>18053027.100000001</v>
      </c>
      <c r="F48" s="377">
        <v>18053027.100000001</v>
      </c>
      <c r="G48" s="378">
        <v>1552322.4799999967</v>
      </c>
    </row>
    <row r="49" spans="1:7" s="201" customFormat="1" x14ac:dyDescent="0.25">
      <c r="A49" s="376" t="s">
        <v>621</v>
      </c>
      <c r="B49" s="377">
        <v>1369374.36</v>
      </c>
      <c r="C49" s="377">
        <v>-639808.93999999994</v>
      </c>
      <c r="D49" s="378">
        <v>729565.42000000016</v>
      </c>
      <c r="E49" s="377">
        <v>639730.51</v>
      </c>
      <c r="F49" s="377">
        <v>639730.51</v>
      </c>
      <c r="G49" s="378">
        <v>89834.910000000149</v>
      </c>
    </row>
    <row r="50" spans="1:7" x14ac:dyDescent="0.25">
      <c r="A50" s="376" t="s">
        <v>622</v>
      </c>
      <c r="B50" s="377">
        <v>1080420.75</v>
      </c>
      <c r="C50" s="377">
        <v>-507244.22</v>
      </c>
      <c r="D50" s="378">
        <v>573176.53</v>
      </c>
      <c r="E50" s="377">
        <v>510329.67</v>
      </c>
      <c r="F50" s="377">
        <v>510329.67</v>
      </c>
      <c r="G50" s="378">
        <v>62846.860000000044</v>
      </c>
    </row>
    <row r="51" spans="1:7" x14ac:dyDescent="0.25">
      <c r="A51" s="376" t="s">
        <v>623</v>
      </c>
      <c r="B51" s="377">
        <v>5054801.84</v>
      </c>
      <c r="C51" s="377">
        <v>-2586197.0499999998</v>
      </c>
      <c r="D51" s="378">
        <v>2468604.79</v>
      </c>
      <c r="E51" s="377">
        <v>2399198.67</v>
      </c>
      <c r="F51" s="377">
        <v>2399198.67</v>
      </c>
      <c r="G51" s="378">
        <v>69406.120000000112</v>
      </c>
    </row>
    <row r="52" spans="1:7" x14ac:dyDescent="0.25">
      <c r="A52" s="376" t="s">
        <v>624</v>
      </c>
      <c r="B52" s="377">
        <v>4765196.13</v>
      </c>
      <c r="C52" s="377">
        <v>-2172463.5</v>
      </c>
      <c r="D52" s="378">
        <v>2592732.63</v>
      </c>
      <c r="E52" s="377">
        <v>2392640.7799999998</v>
      </c>
      <c r="F52" s="377">
        <v>2392640.7799999998</v>
      </c>
      <c r="G52" s="378">
        <v>200091.85000000009</v>
      </c>
    </row>
    <row r="53" spans="1:7" x14ac:dyDescent="0.25">
      <c r="A53" s="376" t="s">
        <v>625</v>
      </c>
      <c r="B53" s="377">
        <v>2746172.7</v>
      </c>
      <c r="C53" s="377">
        <v>-1305736</v>
      </c>
      <c r="D53" s="378">
        <v>1440436.7000000002</v>
      </c>
      <c r="E53" s="377">
        <v>1343016.77</v>
      </c>
      <c r="F53" s="377">
        <v>1343016.77</v>
      </c>
      <c r="G53" s="378">
        <v>97419.930000000168</v>
      </c>
    </row>
    <row r="54" spans="1:7" x14ac:dyDescent="0.25">
      <c r="A54" s="376" t="s">
        <v>626</v>
      </c>
      <c r="B54" s="377">
        <v>12909863.9</v>
      </c>
      <c r="C54" s="377">
        <v>-7140448.1500000004</v>
      </c>
      <c r="D54" s="378">
        <v>5769415.75</v>
      </c>
      <c r="E54" s="377">
        <v>5486440.6399999997</v>
      </c>
      <c r="F54" s="377">
        <v>5486440.6399999997</v>
      </c>
      <c r="G54" s="378">
        <v>282975.11000000034</v>
      </c>
    </row>
    <row r="55" spans="1:7" x14ac:dyDescent="0.25">
      <c r="A55" s="376" t="s">
        <v>627</v>
      </c>
      <c r="B55" s="377">
        <v>11083196.07</v>
      </c>
      <c r="C55" s="377">
        <v>2971315.12</v>
      </c>
      <c r="D55" s="378">
        <v>14054511.190000001</v>
      </c>
      <c r="E55" s="377">
        <v>13592711.039999999</v>
      </c>
      <c r="F55" s="377">
        <v>13592711.039999999</v>
      </c>
      <c r="G55" s="378">
        <v>461800.15000000224</v>
      </c>
    </row>
    <row r="56" spans="1:7" x14ac:dyDescent="0.25">
      <c r="A56" s="376" t="s">
        <v>628</v>
      </c>
      <c r="B56" s="377">
        <v>2250000</v>
      </c>
      <c r="C56" s="377">
        <v>50000</v>
      </c>
      <c r="D56" s="378">
        <v>2300000</v>
      </c>
      <c r="E56" s="377">
        <v>2300000</v>
      </c>
      <c r="F56" s="377">
        <v>2300000</v>
      </c>
      <c r="G56" s="378">
        <v>0</v>
      </c>
    </row>
    <row r="57" spans="1:7" x14ac:dyDescent="0.25">
      <c r="A57" s="31" t="s">
        <v>150</v>
      </c>
      <c r="B57" s="49"/>
      <c r="C57" s="49"/>
      <c r="D57" s="49"/>
      <c r="E57" s="49"/>
      <c r="F57" s="49"/>
      <c r="G57" s="49"/>
    </row>
    <row r="58" spans="1:7" x14ac:dyDescent="0.25">
      <c r="A58" s="3" t="s">
        <v>383</v>
      </c>
      <c r="B58" s="4">
        <f>SUM(B59:B103)</f>
        <v>292745916.75</v>
      </c>
      <c r="C58" s="4">
        <f t="shared" ref="C58:G58" si="1">SUM(C59:C103)</f>
        <v>484895579.57999998</v>
      </c>
      <c r="D58" s="4">
        <f t="shared" si="1"/>
        <v>777641496.32999992</v>
      </c>
      <c r="E58" s="4">
        <f t="shared" si="1"/>
        <v>727292450.0799998</v>
      </c>
      <c r="F58" s="4">
        <f t="shared" si="1"/>
        <v>724690635.23999989</v>
      </c>
      <c r="G58" s="4">
        <f t="shared" si="1"/>
        <v>50349046.249999985</v>
      </c>
    </row>
    <row r="59" spans="1:7" x14ac:dyDescent="0.25">
      <c r="A59" s="379" t="s">
        <v>639</v>
      </c>
      <c r="B59" s="380">
        <v>32550</v>
      </c>
      <c r="C59" s="380">
        <v>7112476.1699999999</v>
      </c>
      <c r="D59" s="381">
        <v>7145026.1699999999</v>
      </c>
      <c r="E59" s="380">
        <v>7145026.1699999999</v>
      </c>
      <c r="F59" s="380">
        <v>7145026.1699999999</v>
      </c>
      <c r="G59" s="381">
        <v>0</v>
      </c>
    </row>
    <row r="60" spans="1:7" s="203" customFormat="1" x14ac:dyDescent="0.25">
      <c r="A60" s="379" t="s">
        <v>590</v>
      </c>
      <c r="B60" s="380">
        <v>520000</v>
      </c>
      <c r="C60" s="380">
        <v>1678927.99</v>
      </c>
      <c r="D60" s="381">
        <v>2198927.9900000002</v>
      </c>
      <c r="E60" s="380">
        <v>2198927.9900000002</v>
      </c>
      <c r="F60" s="380">
        <v>2198927.9900000002</v>
      </c>
      <c r="G60" s="381">
        <v>0</v>
      </c>
    </row>
    <row r="61" spans="1:7" s="203" customFormat="1" x14ac:dyDescent="0.25">
      <c r="A61" s="379" t="s">
        <v>591</v>
      </c>
      <c r="B61" s="380">
        <v>0</v>
      </c>
      <c r="C61" s="380">
        <v>698716.4</v>
      </c>
      <c r="D61" s="381">
        <v>698716.4</v>
      </c>
      <c r="E61" s="380">
        <v>698716.4</v>
      </c>
      <c r="F61" s="380">
        <v>698716.4</v>
      </c>
      <c r="G61" s="381">
        <v>0</v>
      </c>
    </row>
    <row r="62" spans="1:7" s="203" customFormat="1" x14ac:dyDescent="0.25">
      <c r="A62" s="379" t="s">
        <v>592</v>
      </c>
      <c r="B62" s="380">
        <v>0</v>
      </c>
      <c r="C62" s="380">
        <v>1738086.15</v>
      </c>
      <c r="D62" s="381">
        <v>1738086.15</v>
      </c>
      <c r="E62" s="380">
        <v>1738086.15</v>
      </c>
      <c r="F62" s="380">
        <v>1738086.15</v>
      </c>
      <c r="G62" s="381">
        <v>0</v>
      </c>
    </row>
    <row r="63" spans="1:7" s="203" customFormat="1" x14ac:dyDescent="0.25">
      <c r="A63" s="379" t="s">
        <v>593</v>
      </c>
      <c r="B63" s="380">
        <v>0</v>
      </c>
      <c r="C63" s="380">
        <v>882696.77</v>
      </c>
      <c r="D63" s="381">
        <v>882696.77</v>
      </c>
      <c r="E63" s="380">
        <v>882696.77</v>
      </c>
      <c r="F63" s="380">
        <v>882696.77</v>
      </c>
      <c r="G63" s="381">
        <v>0</v>
      </c>
    </row>
    <row r="64" spans="1:7" s="203" customFormat="1" x14ac:dyDescent="0.25">
      <c r="A64" s="379" t="s">
        <v>594</v>
      </c>
      <c r="B64" s="380">
        <v>0</v>
      </c>
      <c r="C64" s="380">
        <v>1148515.02</v>
      </c>
      <c r="D64" s="381">
        <v>1148515.02</v>
      </c>
      <c r="E64" s="380">
        <v>1148515.02</v>
      </c>
      <c r="F64" s="380">
        <v>1148515.02</v>
      </c>
      <c r="G64" s="381">
        <v>0</v>
      </c>
    </row>
    <row r="65" spans="1:7" s="203" customFormat="1" x14ac:dyDescent="0.25">
      <c r="A65" s="379" t="s">
        <v>595</v>
      </c>
      <c r="B65" s="380">
        <v>0</v>
      </c>
      <c r="C65" s="380">
        <v>1102577.18</v>
      </c>
      <c r="D65" s="381">
        <v>1102577.18</v>
      </c>
      <c r="E65" s="380">
        <v>1102577.18</v>
      </c>
      <c r="F65" s="380">
        <v>1102577.18</v>
      </c>
      <c r="G65" s="381">
        <v>0</v>
      </c>
    </row>
    <row r="66" spans="1:7" s="203" customFormat="1" x14ac:dyDescent="0.25">
      <c r="A66" s="379" t="s">
        <v>596</v>
      </c>
      <c r="B66" s="380">
        <v>79800</v>
      </c>
      <c r="C66" s="380">
        <v>2621806.6</v>
      </c>
      <c r="D66" s="381">
        <v>2701606.6</v>
      </c>
      <c r="E66" s="380">
        <v>2701606.6</v>
      </c>
      <c r="F66" s="380">
        <v>2701606.6</v>
      </c>
      <c r="G66" s="381">
        <v>0</v>
      </c>
    </row>
    <row r="67" spans="1:7" s="203" customFormat="1" x14ac:dyDescent="0.25">
      <c r="A67" s="379" t="s">
        <v>640</v>
      </c>
      <c r="B67" s="380">
        <v>0</v>
      </c>
      <c r="C67" s="380">
        <v>1084831.75</v>
      </c>
      <c r="D67" s="381">
        <v>1084831.75</v>
      </c>
      <c r="E67" s="380">
        <v>1084831.75</v>
      </c>
      <c r="F67" s="380">
        <v>1084831.75</v>
      </c>
      <c r="G67" s="381">
        <v>0</v>
      </c>
    </row>
    <row r="68" spans="1:7" s="203" customFormat="1" x14ac:dyDescent="0.25">
      <c r="A68" s="379" t="s">
        <v>597</v>
      </c>
      <c r="B68" s="380">
        <v>0</v>
      </c>
      <c r="C68" s="380">
        <v>805677.86</v>
      </c>
      <c r="D68" s="381">
        <v>805677.86</v>
      </c>
      <c r="E68" s="380">
        <v>805677.86</v>
      </c>
      <c r="F68" s="380">
        <v>805677.86</v>
      </c>
      <c r="G68" s="381">
        <v>0</v>
      </c>
    </row>
    <row r="69" spans="1:7" s="203" customFormat="1" x14ac:dyDescent="0.25">
      <c r="A69" s="379" t="s">
        <v>598</v>
      </c>
      <c r="B69" s="380">
        <v>1622500</v>
      </c>
      <c r="C69" s="380">
        <v>5955637.5199999996</v>
      </c>
      <c r="D69" s="381">
        <v>7578137.5199999996</v>
      </c>
      <c r="E69" s="380">
        <v>7578137.5199999996</v>
      </c>
      <c r="F69" s="380">
        <v>7578137.5199999996</v>
      </c>
      <c r="G69" s="381">
        <v>0</v>
      </c>
    </row>
    <row r="70" spans="1:7" s="203" customFormat="1" x14ac:dyDescent="0.25">
      <c r="A70" s="379" t="s">
        <v>599</v>
      </c>
      <c r="B70" s="380">
        <v>11025</v>
      </c>
      <c r="C70" s="380">
        <v>287667.15000000002</v>
      </c>
      <c r="D70" s="381">
        <v>298692.15000000002</v>
      </c>
      <c r="E70" s="380">
        <v>298692.15000000002</v>
      </c>
      <c r="F70" s="380">
        <v>298692.15000000002</v>
      </c>
      <c r="G70" s="381">
        <v>0</v>
      </c>
    </row>
    <row r="71" spans="1:7" s="203" customFormat="1" x14ac:dyDescent="0.25">
      <c r="A71" s="379" t="s">
        <v>600</v>
      </c>
      <c r="B71" s="380">
        <v>44100</v>
      </c>
      <c r="C71" s="380">
        <v>9807139.3000000007</v>
      </c>
      <c r="D71" s="381">
        <v>9851239.3000000007</v>
      </c>
      <c r="E71" s="380">
        <v>9836504.4000000004</v>
      </c>
      <c r="F71" s="380">
        <v>9836504.4000000004</v>
      </c>
      <c r="G71" s="381">
        <v>14734.900000000373</v>
      </c>
    </row>
    <row r="72" spans="1:7" s="203" customFormat="1" x14ac:dyDescent="0.25">
      <c r="A72" s="379" t="s">
        <v>601</v>
      </c>
      <c r="B72" s="380">
        <v>0</v>
      </c>
      <c r="C72" s="380">
        <v>1983400.55</v>
      </c>
      <c r="D72" s="381">
        <v>1983400.55</v>
      </c>
      <c r="E72" s="380">
        <v>1983400.55</v>
      </c>
      <c r="F72" s="380">
        <v>1983400.55</v>
      </c>
      <c r="G72" s="381">
        <v>0</v>
      </c>
    </row>
    <row r="73" spans="1:7" s="375" customFormat="1" x14ac:dyDescent="0.25">
      <c r="A73" s="379" t="s">
        <v>602</v>
      </c>
      <c r="B73" s="380">
        <v>622500</v>
      </c>
      <c r="C73" s="380">
        <v>1313573.01</v>
      </c>
      <c r="D73" s="381">
        <v>1936073.01</v>
      </c>
      <c r="E73" s="380">
        <v>1935887.41</v>
      </c>
      <c r="F73" s="380">
        <v>1935887.41</v>
      </c>
      <c r="G73" s="381">
        <v>185.60000000009313</v>
      </c>
    </row>
    <row r="74" spans="1:7" s="375" customFormat="1" x14ac:dyDescent="0.25">
      <c r="A74" s="379" t="s">
        <v>603</v>
      </c>
      <c r="B74" s="380">
        <v>0</v>
      </c>
      <c r="C74" s="380">
        <v>4411298.68</v>
      </c>
      <c r="D74" s="381">
        <v>4411298.68</v>
      </c>
      <c r="E74" s="380">
        <v>4411298.68</v>
      </c>
      <c r="F74" s="380">
        <v>3579230.68</v>
      </c>
      <c r="G74" s="381">
        <v>0</v>
      </c>
    </row>
    <row r="75" spans="1:7" s="203" customFormat="1" x14ac:dyDescent="0.25">
      <c r="A75" s="379" t="s">
        <v>604</v>
      </c>
      <c r="B75" s="380">
        <v>0</v>
      </c>
      <c r="C75" s="380">
        <v>1169156.93</v>
      </c>
      <c r="D75" s="381">
        <v>1169156.93</v>
      </c>
      <c r="E75" s="380">
        <v>1169156.93</v>
      </c>
      <c r="F75" s="380">
        <v>1169156.93</v>
      </c>
      <c r="G75" s="381">
        <v>0</v>
      </c>
    </row>
    <row r="76" spans="1:7" s="203" customFormat="1" x14ac:dyDescent="0.25">
      <c r="A76" s="379" t="s">
        <v>605</v>
      </c>
      <c r="B76" s="380">
        <v>0</v>
      </c>
      <c r="C76" s="380">
        <v>13933727.27</v>
      </c>
      <c r="D76" s="381">
        <v>13933727.27</v>
      </c>
      <c r="E76" s="380">
        <v>13933727.27</v>
      </c>
      <c r="F76" s="380">
        <v>13933727.27</v>
      </c>
      <c r="G76" s="381">
        <v>0</v>
      </c>
    </row>
    <row r="77" spans="1:7" s="203" customFormat="1" x14ac:dyDescent="0.25">
      <c r="A77" s="379" t="s">
        <v>606</v>
      </c>
      <c r="B77" s="380">
        <v>0</v>
      </c>
      <c r="C77" s="380">
        <v>2501309.69</v>
      </c>
      <c r="D77" s="381">
        <v>2501309.69</v>
      </c>
      <c r="E77" s="380">
        <v>2501309.69</v>
      </c>
      <c r="F77" s="380">
        <v>2501309.69</v>
      </c>
      <c r="G77" s="381">
        <v>0</v>
      </c>
    </row>
    <row r="78" spans="1:7" s="203" customFormat="1" x14ac:dyDescent="0.25">
      <c r="A78" s="379" t="s">
        <v>607</v>
      </c>
      <c r="B78" s="380">
        <v>0</v>
      </c>
      <c r="C78" s="380">
        <v>574321.68999999994</v>
      </c>
      <c r="D78" s="381">
        <v>574321.68999999994</v>
      </c>
      <c r="E78" s="380">
        <v>574321.68999999994</v>
      </c>
      <c r="F78" s="380">
        <v>574321.68999999994</v>
      </c>
      <c r="G78" s="381">
        <v>0</v>
      </c>
    </row>
    <row r="79" spans="1:7" s="203" customFormat="1" x14ac:dyDescent="0.25">
      <c r="A79" s="379" t="s">
        <v>608</v>
      </c>
      <c r="B79" s="380">
        <v>46877886.369999997</v>
      </c>
      <c r="C79" s="380">
        <v>112790938.87</v>
      </c>
      <c r="D79" s="381">
        <v>159668825.24000001</v>
      </c>
      <c r="E79" s="380">
        <v>159272164.49000001</v>
      </c>
      <c r="F79" s="380">
        <v>159272164.49000001</v>
      </c>
      <c r="G79" s="381">
        <v>396660.75</v>
      </c>
    </row>
    <row r="80" spans="1:7" s="203" customFormat="1" x14ac:dyDescent="0.25">
      <c r="A80" s="379" t="s">
        <v>609</v>
      </c>
      <c r="B80" s="380">
        <v>3890650</v>
      </c>
      <c r="C80" s="380">
        <v>4241250.16</v>
      </c>
      <c r="D80" s="381">
        <v>8131900.1600000001</v>
      </c>
      <c r="E80" s="380">
        <v>8131900.0599999996</v>
      </c>
      <c r="F80" s="380">
        <v>8131900.0599999996</v>
      </c>
      <c r="G80" s="381">
        <v>0.10000000055879354</v>
      </c>
    </row>
    <row r="81" spans="1:7" s="203" customFormat="1" x14ac:dyDescent="0.25">
      <c r="A81" s="379" t="s">
        <v>610</v>
      </c>
      <c r="B81" s="380">
        <v>23100</v>
      </c>
      <c r="C81" s="380">
        <v>1844367.9</v>
      </c>
      <c r="D81" s="381">
        <v>1867467.9</v>
      </c>
      <c r="E81" s="380">
        <v>1867467.9</v>
      </c>
      <c r="F81" s="380">
        <v>1867467.9</v>
      </c>
      <c r="G81" s="381">
        <v>0</v>
      </c>
    </row>
    <row r="82" spans="1:7" s="203" customFormat="1" x14ac:dyDescent="0.25">
      <c r="A82" s="379" t="s">
        <v>641</v>
      </c>
      <c r="B82" s="380">
        <v>0</v>
      </c>
      <c r="C82" s="380">
        <v>14607194.189999999</v>
      </c>
      <c r="D82" s="381">
        <v>14607194.189999999</v>
      </c>
      <c r="E82" s="380">
        <v>14607194.189999999</v>
      </c>
      <c r="F82" s="380">
        <v>14607194.189999999</v>
      </c>
      <c r="G82" s="381">
        <v>0</v>
      </c>
    </row>
    <row r="83" spans="1:7" s="203" customFormat="1" x14ac:dyDescent="0.25">
      <c r="A83" s="379" t="s">
        <v>642</v>
      </c>
      <c r="B83" s="380">
        <v>0</v>
      </c>
      <c r="C83" s="380">
        <v>3037524.88</v>
      </c>
      <c r="D83" s="381">
        <v>3037524.88</v>
      </c>
      <c r="E83" s="380">
        <v>3037524.88</v>
      </c>
      <c r="F83" s="380">
        <v>3037524.88</v>
      </c>
      <c r="G83" s="381">
        <v>0</v>
      </c>
    </row>
    <row r="84" spans="1:7" x14ac:dyDescent="0.25">
      <c r="A84" s="379" t="s">
        <v>643</v>
      </c>
      <c r="B84" s="380">
        <v>10500</v>
      </c>
      <c r="C84" s="380">
        <v>5487004.4100000001</v>
      </c>
      <c r="D84" s="381">
        <v>5497504.4100000001</v>
      </c>
      <c r="E84" s="380">
        <v>5497504.4100000001</v>
      </c>
      <c r="F84" s="380">
        <v>5497504.4100000001</v>
      </c>
      <c r="G84" s="381">
        <v>0</v>
      </c>
    </row>
    <row r="85" spans="1:7" x14ac:dyDescent="0.25">
      <c r="A85" s="379" t="s">
        <v>611</v>
      </c>
      <c r="B85" s="380">
        <v>381750</v>
      </c>
      <c r="C85" s="380">
        <v>562423.56999999995</v>
      </c>
      <c r="D85" s="381">
        <v>944173.57</v>
      </c>
      <c r="E85" s="380">
        <v>944173.57</v>
      </c>
      <c r="F85" s="380">
        <v>944173.57</v>
      </c>
      <c r="G85" s="381">
        <v>0</v>
      </c>
    </row>
    <row r="86" spans="1:7" x14ac:dyDescent="0.25">
      <c r="A86" s="379" t="s">
        <v>612</v>
      </c>
      <c r="B86" s="380">
        <v>121500</v>
      </c>
      <c r="C86" s="380">
        <v>3262126.32</v>
      </c>
      <c r="D86" s="381">
        <v>3383626.32</v>
      </c>
      <c r="E86" s="380">
        <v>3381996.32</v>
      </c>
      <c r="F86" s="380">
        <v>3381996.32</v>
      </c>
      <c r="G86" s="381">
        <v>1630</v>
      </c>
    </row>
    <row r="87" spans="1:7" x14ac:dyDescent="0.25">
      <c r="A87" s="379" t="s">
        <v>644</v>
      </c>
      <c r="B87" s="380">
        <v>162211695.40000001</v>
      </c>
      <c r="C87" s="380">
        <v>174847973.34999999</v>
      </c>
      <c r="D87" s="381">
        <v>337059668.75</v>
      </c>
      <c r="E87" s="380">
        <v>289961140.80000001</v>
      </c>
      <c r="F87" s="380">
        <v>288191393.95999998</v>
      </c>
      <c r="G87" s="381">
        <v>47098527.949999988</v>
      </c>
    </row>
    <row r="88" spans="1:7" x14ac:dyDescent="0.25">
      <c r="A88" s="379" t="s">
        <v>613</v>
      </c>
      <c r="B88" s="380">
        <v>5250</v>
      </c>
      <c r="C88" s="380">
        <v>57114577.159999996</v>
      </c>
      <c r="D88" s="381">
        <v>57119827.159999996</v>
      </c>
      <c r="E88" s="380">
        <v>56869827.159999996</v>
      </c>
      <c r="F88" s="380">
        <v>56869827.159999996</v>
      </c>
      <c r="G88" s="381">
        <v>250000</v>
      </c>
    </row>
    <row r="89" spans="1:7" x14ac:dyDescent="0.25">
      <c r="A89" s="379" t="s">
        <v>614</v>
      </c>
      <c r="B89" s="380">
        <v>6951508</v>
      </c>
      <c r="C89" s="380">
        <v>-823016.24</v>
      </c>
      <c r="D89" s="381">
        <v>6128491.7599999998</v>
      </c>
      <c r="E89" s="380">
        <v>4445122.62</v>
      </c>
      <c r="F89" s="380">
        <v>4445122.62</v>
      </c>
      <c r="G89" s="381">
        <v>1683369.1399999997</v>
      </c>
    </row>
    <row r="90" spans="1:7" x14ac:dyDescent="0.25">
      <c r="A90" s="379" t="s">
        <v>615</v>
      </c>
      <c r="B90" s="380">
        <v>18900</v>
      </c>
      <c r="C90" s="380">
        <v>1597842.65</v>
      </c>
      <c r="D90" s="381">
        <v>1616742.65</v>
      </c>
      <c r="E90" s="380">
        <v>1616742.65</v>
      </c>
      <c r="F90" s="380">
        <v>1616742.65</v>
      </c>
      <c r="G90" s="381">
        <v>0</v>
      </c>
    </row>
    <row r="91" spans="1:7" s="244" customFormat="1" x14ac:dyDescent="0.25">
      <c r="A91" s="379" t="s">
        <v>617</v>
      </c>
      <c r="B91" s="380">
        <v>24150</v>
      </c>
      <c r="C91" s="380">
        <v>1594646.14</v>
      </c>
      <c r="D91" s="381">
        <v>1618796.14</v>
      </c>
      <c r="E91" s="380">
        <v>1618796.14</v>
      </c>
      <c r="F91" s="380">
        <v>1618796.14</v>
      </c>
      <c r="G91" s="381">
        <v>0</v>
      </c>
    </row>
    <row r="92" spans="1:7" s="244" customFormat="1" x14ac:dyDescent="0.25">
      <c r="A92" s="379" t="s">
        <v>645</v>
      </c>
      <c r="B92" s="380">
        <v>0</v>
      </c>
      <c r="C92" s="380">
        <v>1289594.75</v>
      </c>
      <c r="D92" s="381">
        <v>1289594.75</v>
      </c>
      <c r="E92" s="380">
        <v>1289594.75</v>
      </c>
      <c r="F92" s="380">
        <v>1289594.75</v>
      </c>
      <c r="G92" s="381">
        <v>0</v>
      </c>
    </row>
    <row r="93" spans="1:7" s="244" customFormat="1" x14ac:dyDescent="0.25">
      <c r="A93" s="379" t="s">
        <v>618</v>
      </c>
      <c r="B93" s="380">
        <v>0</v>
      </c>
      <c r="C93" s="380">
        <v>513085.67</v>
      </c>
      <c r="D93" s="381">
        <v>513085.67</v>
      </c>
      <c r="E93" s="380">
        <v>513085.67</v>
      </c>
      <c r="F93" s="380">
        <v>513085.67</v>
      </c>
      <c r="G93" s="381">
        <v>0</v>
      </c>
    </row>
    <row r="94" spans="1:7" s="244" customFormat="1" x14ac:dyDescent="0.25">
      <c r="A94" s="379" t="s">
        <v>646</v>
      </c>
      <c r="B94" s="380">
        <v>2688500</v>
      </c>
      <c r="C94" s="380">
        <v>14197697.49</v>
      </c>
      <c r="D94" s="381">
        <v>16886197.490000002</v>
      </c>
      <c r="E94" s="380">
        <v>16886197.489999998</v>
      </c>
      <c r="F94" s="380">
        <v>16886197.489999998</v>
      </c>
      <c r="G94" s="381">
        <v>0</v>
      </c>
    </row>
    <row r="95" spans="1:7" s="244" customFormat="1" x14ac:dyDescent="0.25">
      <c r="A95" s="379" t="s">
        <v>619</v>
      </c>
      <c r="B95" s="380">
        <v>1047300</v>
      </c>
      <c r="C95" s="380">
        <v>1843878.78</v>
      </c>
      <c r="D95" s="381">
        <v>2891178.7800000003</v>
      </c>
      <c r="E95" s="380">
        <v>2891178.78</v>
      </c>
      <c r="F95" s="380">
        <v>2891178.78</v>
      </c>
      <c r="G95" s="381">
        <v>0</v>
      </c>
    </row>
    <row r="96" spans="1:7" s="244" customFormat="1" x14ac:dyDescent="0.25">
      <c r="A96" s="379" t="s">
        <v>620</v>
      </c>
      <c r="B96" s="380">
        <v>22272023.359999999</v>
      </c>
      <c r="C96" s="380">
        <v>5923493.5</v>
      </c>
      <c r="D96" s="381">
        <v>28195516.859999999</v>
      </c>
      <c r="E96" s="380">
        <v>28195476.859999999</v>
      </c>
      <c r="F96" s="380">
        <v>28195476.859999999</v>
      </c>
      <c r="G96" s="381">
        <v>40</v>
      </c>
    </row>
    <row r="97" spans="1:7" s="244" customFormat="1" x14ac:dyDescent="0.25">
      <c r="A97" s="379" t="s">
        <v>621</v>
      </c>
      <c r="B97" s="380">
        <v>152000</v>
      </c>
      <c r="C97" s="380">
        <v>730354.48</v>
      </c>
      <c r="D97" s="381">
        <v>882354.48</v>
      </c>
      <c r="E97" s="380">
        <v>882354.48</v>
      </c>
      <c r="F97" s="380">
        <v>882354.48</v>
      </c>
      <c r="G97" s="381">
        <v>0</v>
      </c>
    </row>
    <row r="98" spans="1:7" s="244" customFormat="1" x14ac:dyDescent="0.25">
      <c r="A98" s="379" t="s">
        <v>622</v>
      </c>
      <c r="B98" s="380">
        <v>349500</v>
      </c>
      <c r="C98" s="380">
        <v>765446.59</v>
      </c>
      <c r="D98" s="381">
        <v>1114946.5899999999</v>
      </c>
      <c r="E98" s="380">
        <v>1114946.5900000001</v>
      </c>
      <c r="F98" s="380">
        <v>1114946.5900000001</v>
      </c>
      <c r="G98" s="381">
        <v>0</v>
      </c>
    </row>
    <row r="99" spans="1:7" s="244" customFormat="1" x14ac:dyDescent="0.25">
      <c r="A99" s="379" t="s">
        <v>623</v>
      </c>
      <c r="B99" s="380">
        <v>4680000</v>
      </c>
      <c r="C99" s="380">
        <v>4253110.1900000004</v>
      </c>
      <c r="D99" s="381">
        <v>8933110.1900000013</v>
      </c>
      <c r="E99" s="380">
        <v>8658516.9000000004</v>
      </c>
      <c r="F99" s="380">
        <v>8658516.9000000004</v>
      </c>
      <c r="G99" s="381">
        <v>274593.29000000097</v>
      </c>
    </row>
    <row r="100" spans="1:7" s="244" customFormat="1" x14ac:dyDescent="0.25">
      <c r="A100" s="379" t="s">
        <v>624</v>
      </c>
      <c r="B100" s="380">
        <v>4347500</v>
      </c>
      <c r="C100" s="380">
        <v>4259547.87</v>
      </c>
      <c r="D100" s="381">
        <v>8607047.870000001</v>
      </c>
      <c r="E100" s="380">
        <v>8454622.5899999999</v>
      </c>
      <c r="F100" s="380">
        <v>8454622.5899999999</v>
      </c>
      <c r="G100" s="381">
        <v>152425.28000000119</v>
      </c>
    </row>
    <row r="101" spans="1:7" s="244" customFormat="1" x14ac:dyDescent="0.25">
      <c r="A101" s="379" t="s">
        <v>625</v>
      </c>
      <c r="B101" s="380">
        <v>710500</v>
      </c>
      <c r="C101" s="380">
        <v>1325057.18</v>
      </c>
      <c r="D101" s="381">
        <v>2035557.18</v>
      </c>
      <c r="E101" s="380">
        <v>2035557.18</v>
      </c>
      <c r="F101" s="380">
        <v>2035557.18</v>
      </c>
      <c r="G101" s="381">
        <v>0</v>
      </c>
    </row>
    <row r="102" spans="1:7" s="244" customFormat="1" x14ac:dyDescent="0.25">
      <c r="A102" s="379" t="s">
        <v>626</v>
      </c>
      <c r="B102" s="380">
        <v>16081250</v>
      </c>
      <c r="C102" s="380">
        <v>8817916.0399999991</v>
      </c>
      <c r="D102" s="381">
        <v>24899166.039999999</v>
      </c>
      <c r="E102" s="380">
        <v>24422286.800000001</v>
      </c>
      <c r="F102" s="380">
        <v>24422286.800000001</v>
      </c>
      <c r="G102" s="381">
        <v>476879.23999999836</v>
      </c>
    </row>
    <row r="103" spans="1:7" s="244" customFormat="1" x14ac:dyDescent="0.25">
      <c r="A103" s="379" t="s">
        <v>627</v>
      </c>
      <c r="B103" s="380">
        <v>16967978.620000001</v>
      </c>
      <c r="C103" s="380">
        <v>0</v>
      </c>
      <c r="D103" s="381">
        <v>16967978.620000001</v>
      </c>
      <c r="E103" s="380">
        <v>16967978.620000001</v>
      </c>
      <c r="F103" s="380">
        <v>16967978.620000001</v>
      </c>
      <c r="G103" s="381">
        <v>0</v>
      </c>
    </row>
    <row r="104" spans="1:7" x14ac:dyDescent="0.25">
      <c r="A104" s="31" t="s">
        <v>150</v>
      </c>
      <c r="B104" s="49"/>
      <c r="C104" s="49"/>
      <c r="D104" s="49"/>
      <c r="E104" s="49"/>
      <c r="F104" s="49"/>
      <c r="G104" s="49"/>
    </row>
    <row r="105" spans="1:7" x14ac:dyDescent="0.25">
      <c r="A105" s="3" t="s">
        <v>379</v>
      </c>
      <c r="B105" s="4">
        <f>SUM(B58,B9)</f>
        <v>601531346.18999982</v>
      </c>
      <c r="C105" s="4">
        <f t="shared" ref="C105:G105" si="2">SUM(C58,C9)</f>
        <v>707409345.70000005</v>
      </c>
      <c r="D105" s="4">
        <f t="shared" si="2"/>
        <v>1308940691.8899999</v>
      </c>
      <c r="E105" s="4">
        <f t="shared" si="2"/>
        <v>1158173701.9799998</v>
      </c>
      <c r="F105" s="4">
        <f t="shared" si="2"/>
        <v>1149522814.6799998</v>
      </c>
      <c r="G105" s="4">
        <f t="shared" si="2"/>
        <v>150766989.91000003</v>
      </c>
    </row>
    <row r="106" spans="1:7" x14ac:dyDescent="0.25">
      <c r="A106" s="55"/>
      <c r="B106" s="55"/>
      <c r="C106" s="55"/>
      <c r="D106" s="55"/>
      <c r="E106" s="55"/>
      <c r="F106" s="55"/>
      <c r="G106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04:G105 B9:G9 B57:G58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4:G105 B57:G5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A75" sqref="A7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93" t="s">
        <v>384</v>
      </c>
      <c r="B1" s="294"/>
      <c r="C1" s="294"/>
      <c r="D1" s="294"/>
      <c r="E1" s="294"/>
      <c r="F1" s="294"/>
      <c r="G1" s="294"/>
    </row>
    <row r="2" spans="1:7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385</v>
      </c>
      <c r="B3" s="114"/>
      <c r="C3" s="114"/>
      <c r="D3" s="114"/>
      <c r="E3" s="114"/>
      <c r="F3" s="114"/>
      <c r="G3" s="115"/>
    </row>
    <row r="4" spans="1:7" x14ac:dyDescent="0.25">
      <c r="A4" s="113" t="s">
        <v>386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282" t="s">
        <v>4</v>
      </c>
      <c r="B7" s="290" t="s">
        <v>298</v>
      </c>
      <c r="C7" s="291"/>
      <c r="D7" s="291"/>
      <c r="E7" s="291"/>
      <c r="F7" s="292"/>
      <c r="G7" s="286" t="s">
        <v>387</v>
      </c>
    </row>
    <row r="8" spans="1:7" ht="30" x14ac:dyDescent="0.25">
      <c r="A8" s="283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285"/>
    </row>
    <row r="9" spans="1:7" ht="16.5" customHeight="1" x14ac:dyDescent="0.25">
      <c r="A9" s="26" t="s">
        <v>389</v>
      </c>
      <c r="B9" s="30">
        <f>SUM(B10,B19,B27,B37)</f>
        <v>308785429.44</v>
      </c>
      <c r="C9" s="30">
        <f>SUM(C10,C19,C27,C37)</f>
        <v>222513766.12000003</v>
      </c>
      <c r="D9" s="30">
        <f t="shared" ref="D9:G9" si="0">SUM(D10,D19,D27,D37)</f>
        <v>531299195.56</v>
      </c>
      <c r="E9" s="30">
        <f t="shared" si="0"/>
        <v>430881251.90000004</v>
      </c>
      <c r="F9" s="30">
        <f t="shared" si="0"/>
        <v>424832179.44000006</v>
      </c>
      <c r="G9" s="30">
        <f t="shared" si="0"/>
        <v>100417943.66000003</v>
      </c>
    </row>
    <row r="10" spans="1:7" ht="15" customHeight="1" x14ac:dyDescent="0.25">
      <c r="A10" s="58" t="s">
        <v>390</v>
      </c>
      <c r="B10" s="47">
        <f>SUM(B11:B18)</f>
        <v>149956006.5</v>
      </c>
      <c r="C10" s="47">
        <f>SUM(C11:C18)</f>
        <v>205244.68999999948</v>
      </c>
      <c r="D10" s="47">
        <f>SUM(D11:D18)</f>
        <v>150161251.19</v>
      </c>
      <c r="E10" s="47">
        <f>SUM(E11:E18)</f>
        <v>138285224.24000001</v>
      </c>
      <c r="F10" s="47">
        <f>SUM(F11:F18)</f>
        <v>138276520.24000001</v>
      </c>
      <c r="G10" s="47">
        <f>SUM(G11:G18)</f>
        <v>11876026.949999996</v>
      </c>
    </row>
    <row r="11" spans="1:7" x14ac:dyDescent="0.25">
      <c r="A11" s="77" t="s">
        <v>391</v>
      </c>
      <c r="B11" s="246">
        <v>12736696.970000001</v>
      </c>
      <c r="C11" s="358">
        <v>-6789079.8099999996</v>
      </c>
      <c r="D11" s="357">
        <v>5947617.1600000011</v>
      </c>
      <c r="E11" s="358">
        <v>5461532.9699999997</v>
      </c>
      <c r="F11" s="358">
        <v>5461532.9699999997</v>
      </c>
      <c r="G11" s="359">
        <v>486084.19000000134</v>
      </c>
    </row>
    <row r="12" spans="1:7" x14ac:dyDescent="0.25">
      <c r="A12" s="77" t="s">
        <v>392</v>
      </c>
      <c r="B12" s="245">
        <v>0</v>
      </c>
      <c r="C12" s="357">
        <v>0</v>
      </c>
      <c r="D12" s="357">
        <v>0</v>
      </c>
      <c r="E12" s="357">
        <v>0</v>
      </c>
      <c r="F12" s="357">
        <v>0</v>
      </c>
      <c r="G12" s="359">
        <v>0</v>
      </c>
    </row>
    <row r="13" spans="1:7" x14ac:dyDescent="0.25">
      <c r="A13" s="77" t="s">
        <v>393</v>
      </c>
      <c r="B13" s="246">
        <v>34456561.109999999</v>
      </c>
      <c r="C13" s="358">
        <v>25490672.579999998</v>
      </c>
      <c r="D13" s="357">
        <v>59947233.689999998</v>
      </c>
      <c r="E13" s="358">
        <v>57077337.810000002</v>
      </c>
      <c r="F13" s="358">
        <v>57077337.810000002</v>
      </c>
      <c r="G13" s="359">
        <v>2869895.8799999952</v>
      </c>
    </row>
    <row r="14" spans="1:7" x14ac:dyDescent="0.25">
      <c r="A14" s="77" t="s">
        <v>394</v>
      </c>
      <c r="B14" s="245">
        <v>0</v>
      </c>
      <c r="C14" s="357">
        <v>0</v>
      </c>
      <c r="D14" s="357">
        <v>0</v>
      </c>
      <c r="E14" s="357">
        <v>0</v>
      </c>
      <c r="F14" s="357">
        <v>0</v>
      </c>
      <c r="G14" s="359">
        <v>0</v>
      </c>
    </row>
    <row r="15" spans="1:7" x14ac:dyDescent="0.25">
      <c r="A15" s="77" t="s">
        <v>395</v>
      </c>
      <c r="B15" s="246">
        <v>40833933.719999999</v>
      </c>
      <c r="C15" s="358">
        <v>-7265556.25</v>
      </c>
      <c r="D15" s="357">
        <v>33568377.469999999</v>
      </c>
      <c r="E15" s="358">
        <v>32458415.059999999</v>
      </c>
      <c r="F15" s="358">
        <v>32449711.059999999</v>
      </c>
      <c r="G15" s="359">
        <v>1109962.4100000001</v>
      </c>
    </row>
    <row r="16" spans="1:7" x14ac:dyDescent="0.25">
      <c r="A16" s="77" t="s">
        <v>396</v>
      </c>
      <c r="B16" s="245">
        <v>0</v>
      </c>
      <c r="C16" s="357">
        <v>0</v>
      </c>
      <c r="D16" s="357">
        <v>0</v>
      </c>
      <c r="E16" s="357">
        <v>0</v>
      </c>
      <c r="F16" s="357">
        <v>0</v>
      </c>
      <c r="G16" s="359">
        <v>0</v>
      </c>
    </row>
    <row r="17" spans="1:7" x14ac:dyDescent="0.25">
      <c r="A17" s="77" t="s">
        <v>397</v>
      </c>
      <c r="B17" s="246">
        <v>55809298.32</v>
      </c>
      <c r="C17" s="358">
        <v>-15104202.32</v>
      </c>
      <c r="D17" s="357">
        <v>40705096</v>
      </c>
      <c r="E17" s="358">
        <v>33688630.850000001</v>
      </c>
      <c r="F17" s="358">
        <v>33688630.850000001</v>
      </c>
      <c r="G17" s="359">
        <v>7016465.1499999985</v>
      </c>
    </row>
    <row r="18" spans="1:7" x14ac:dyDescent="0.25">
      <c r="A18" s="77" t="s">
        <v>398</v>
      </c>
      <c r="B18" s="246">
        <v>6119516.3799999999</v>
      </c>
      <c r="C18" s="358">
        <v>3873410.49</v>
      </c>
      <c r="D18" s="357">
        <v>9992926.870000001</v>
      </c>
      <c r="E18" s="358">
        <v>9599307.5500000007</v>
      </c>
      <c r="F18" s="358">
        <v>9599307.5500000007</v>
      </c>
      <c r="G18" s="359">
        <v>393619.3200000003</v>
      </c>
    </row>
    <row r="19" spans="1:7" x14ac:dyDescent="0.25">
      <c r="A19" s="58" t="s">
        <v>399</v>
      </c>
      <c r="B19" s="47">
        <f>SUM(B20:B26)</f>
        <v>131604314.68000001</v>
      </c>
      <c r="C19" s="47">
        <f>SUM(C20:C26)</f>
        <v>203407743.46000004</v>
      </c>
      <c r="D19" s="47">
        <f t="shared" ref="D19:G19" si="1">SUM(D20:D26)</f>
        <v>335012058.13999999</v>
      </c>
      <c r="E19" s="47">
        <f t="shared" si="1"/>
        <v>248030880.59999999</v>
      </c>
      <c r="F19" s="47">
        <f t="shared" si="1"/>
        <v>248030880.59999999</v>
      </c>
      <c r="G19" s="47">
        <f t="shared" si="1"/>
        <v>86981177.540000021</v>
      </c>
    </row>
    <row r="20" spans="1:7" x14ac:dyDescent="0.25">
      <c r="A20" s="77" t="s">
        <v>400</v>
      </c>
      <c r="B20" s="248">
        <v>17964665.739999998</v>
      </c>
      <c r="C20" s="361">
        <v>-9726645.1999999993</v>
      </c>
      <c r="D20" s="360">
        <v>8238020.5399999991</v>
      </c>
      <c r="E20" s="361">
        <v>7885639.3099999996</v>
      </c>
      <c r="F20" s="361">
        <v>7885639.3099999996</v>
      </c>
      <c r="G20" s="360">
        <v>352381.22999999952</v>
      </c>
    </row>
    <row r="21" spans="1:7" x14ac:dyDescent="0.25">
      <c r="A21" s="77" t="s">
        <v>401</v>
      </c>
      <c r="B21" s="248">
        <v>53875076.670000002</v>
      </c>
      <c r="C21" s="361">
        <v>183091801.33000001</v>
      </c>
      <c r="D21" s="360">
        <v>236966878</v>
      </c>
      <c r="E21" s="361">
        <v>196894779.84999999</v>
      </c>
      <c r="F21" s="361">
        <v>196894779.84999999</v>
      </c>
      <c r="G21" s="360">
        <v>40072098.150000006</v>
      </c>
    </row>
    <row r="22" spans="1:7" x14ac:dyDescent="0.25">
      <c r="A22" s="77" t="s">
        <v>402</v>
      </c>
      <c r="B22" s="247">
        <v>0</v>
      </c>
      <c r="C22" s="360">
        <v>0</v>
      </c>
      <c r="D22" s="360">
        <v>0</v>
      </c>
      <c r="E22" s="360">
        <v>0</v>
      </c>
      <c r="F22" s="360">
        <v>0</v>
      </c>
      <c r="G22" s="360">
        <v>0</v>
      </c>
    </row>
    <row r="23" spans="1:7" x14ac:dyDescent="0.25">
      <c r="A23" s="77" t="s">
        <v>403</v>
      </c>
      <c r="B23" s="248">
        <v>11154573.68</v>
      </c>
      <c r="C23" s="361">
        <v>-732186.59</v>
      </c>
      <c r="D23" s="360">
        <v>10422387.09</v>
      </c>
      <c r="E23" s="361">
        <v>9950748.7899999991</v>
      </c>
      <c r="F23" s="361">
        <v>9950748.7899999991</v>
      </c>
      <c r="G23" s="360">
        <v>471638.30000000075</v>
      </c>
    </row>
    <row r="24" spans="1:7" x14ac:dyDescent="0.25">
      <c r="A24" s="77" t="s">
        <v>404</v>
      </c>
      <c r="B24" s="247">
        <v>0</v>
      </c>
      <c r="C24" s="360">
        <v>0</v>
      </c>
      <c r="D24" s="360">
        <v>0</v>
      </c>
      <c r="E24" s="360">
        <v>0</v>
      </c>
      <c r="F24" s="360">
        <v>0</v>
      </c>
      <c r="G24" s="360">
        <v>0</v>
      </c>
    </row>
    <row r="25" spans="1:7" x14ac:dyDescent="0.25">
      <c r="A25" s="77" t="s">
        <v>405</v>
      </c>
      <c r="B25" s="248">
        <v>48609998.590000004</v>
      </c>
      <c r="C25" s="361">
        <v>30774773.920000002</v>
      </c>
      <c r="D25" s="360">
        <v>79384772.510000005</v>
      </c>
      <c r="E25" s="361">
        <v>33299712.649999999</v>
      </c>
      <c r="F25" s="361">
        <v>33299712.649999999</v>
      </c>
      <c r="G25" s="360">
        <v>46085059.860000007</v>
      </c>
    </row>
    <row r="26" spans="1:7" x14ac:dyDescent="0.25">
      <c r="A26" s="77" t="s">
        <v>406</v>
      </c>
      <c r="B26" s="247">
        <v>0</v>
      </c>
      <c r="C26" s="360">
        <v>0</v>
      </c>
      <c r="D26" s="360">
        <v>0</v>
      </c>
      <c r="E26" s="360">
        <v>0</v>
      </c>
      <c r="F26" s="360">
        <v>0</v>
      </c>
      <c r="G26" s="360">
        <v>0</v>
      </c>
    </row>
    <row r="27" spans="1:7" x14ac:dyDescent="0.25">
      <c r="A27" s="58" t="s">
        <v>407</v>
      </c>
      <c r="B27" s="47">
        <f>SUM(B28:B36)</f>
        <v>13891912.189999999</v>
      </c>
      <c r="C27" s="47">
        <f t="shared" ref="C27:G27" si="2">SUM(C28:C36)</f>
        <v>15879462.850000001</v>
      </c>
      <c r="D27" s="47">
        <f t="shared" si="2"/>
        <v>29771375.040000003</v>
      </c>
      <c r="E27" s="47">
        <f t="shared" si="2"/>
        <v>28672436.02</v>
      </c>
      <c r="F27" s="47">
        <f t="shared" si="2"/>
        <v>22632067.559999999</v>
      </c>
      <c r="G27" s="47">
        <f t="shared" si="2"/>
        <v>1098939.0200000042</v>
      </c>
    </row>
    <row r="28" spans="1:7" x14ac:dyDescent="0.25">
      <c r="A28" s="80" t="s">
        <v>408</v>
      </c>
      <c r="B28" s="250">
        <v>2438829.17</v>
      </c>
      <c r="C28" s="363">
        <v>2525918.56</v>
      </c>
      <c r="D28" s="362">
        <v>4964747.7300000004</v>
      </c>
      <c r="E28" s="363">
        <v>4688460.59</v>
      </c>
      <c r="F28" s="363">
        <v>4693012.13</v>
      </c>
      <c r="G28" s="362">
        <v>276287.1400000006</v>
      </c>
    </row>
    <row r="29" spans="1:7" x14ac:dyDescent="0.25">
      <c r="A29" s="77" t="s">
        <v>409</v>
      </c>
      <c r="B29" s="249">
        <v>0</v>
      </c>
      <c r="C29" s="362">
        <v>0</v>
      </c>
      <c r="D29" s="362">
        <v>0</v>
      </c>
      <c r="E29" s="362">
        <v>0</v>
      </c>
      <c r="F29" s="362">
        <v>0</v>
      </c>
      <c r="G29" s="362">
        <v>0</v>
      </c>
    </row>
    <row r="30" spans="1:7" x14ac:dyDescent="0.25">
      <c r="A30" s="77" t="s">
        <v>410</v>
      </c>
      <c r="B30" s="249">
        <v>0</v>
      </c>
      <c r="C30" s="362">
        <v>0</v>
      </c>
      <c r="D30" s="362">
        <v>0</v>
      </c>
      <c r="E30" s="362">
        <v>0</v>
      </c>
      <c r="F30" s="362">
        <v>0</v>
      </c>
      <c r="G30" s="362">
        <v>0</v>
      </c>
    </row>
    <row r="31" spans="1:7" x14ac:dyDescent="0.25">
      <c r="A31" s="77" t="s">
        <v>411</v>
      </c>
      <c r="B31" s="249">
        <v>0</v>
      </c>
      <c r="C31" s="362">
        <v>0</v>
      </c>
      <c r="D31" s="362">
        <v>0</v>
      </c>
      <c r="E31" s="362">
        <v>0</v>
      </c>
      <c r="F31" s="362">
        <v>0</v>
      </c>
      <c r="G31" s="362">
        <v>0</v>
      </c>
    </row>
    <row r="32" spans="1:7" x14ac:dyDescent="0.25">
      <c r="A32" s="77" t="s">
        <v>412</v>
      </c>
      <c r="B32" s="249">
        <v>0</v>
      </c>
      <c r="C32" s="362">
        <v>0</v>
      </c>
      <c r="D32" s="362">
        <v>0</v>
      </c>
      <c r="E32" s="362">
        <v>0</v>
      </c>
      <c r="F32" s="362">
        <v>0</v>
      </c>
      <c r="G32" s="362">
        <v>0</v>
      </c>
    </row>
    <row r="33" spans="1:7" ht="14.45" customHeight="1" x14ac:dyDescent="0.25">
      <c r="A33" s="77" t="s">
        <v>413</v>
      </c>
      <c r="B33" s="249">
        <v>0</v>
      </c>
      <c r="C33" s="362">
        <v>0</v>
      </c>
      <c r="D33" s="362">
        <v>0</v>
      </c>
      <c r="E33" s="362">
        <v>0</v>
      </c>
      <c r="F33" s="362">
        <v>0</v>
      </c>
      <c r="G33" s="362">
        <v>0</v>
      </c>
    </row>
    <row r="34" spans="1:7" ht="14.45" customHeight="1" x14ac:dyDescent="0.25">
      <c r="A34" s="77" t="s">
        <v>414</v>
      </c>
      <c r="B34" s="250">
        <v>9938001.3499999996</v>
      </c>
      <c r="C34" s="363">
        <v>13624506.460000001</v>
      </c>
      <c r="D34" s="362">
        <v>23562507.810000002</v>
      </c>
      <c r="E34" s="363">
        <v>22953930.219999999</v>
      </c>
      <c r="F34" s="363">
        <v>16909010.219999999</v>
      </c>
      <c r="G34" s="362">
        <v>608577.59000000358</v>
      </c>
    </row>
    <row r="35" spans="1:7" ht="14.45" customHeight="1" x14ac:dyDescent="0.25">
      <c r="A35" s="77" t="s">
        <v>415</v>
      </c>
      <c r="B35" s="250">
        <v>1515081.67</v>
      </c>
      <c r="C35" s="363">
        <v>-270962.17</v>
      </c>
      <c r="D35" s="362">
        <v>1244119.5</v>
      </c>
      <c r="E35" s="363">
        <v>1030045.21</v>
      </c>
      <c r="F35" s="363">
        <v>1030045.21</v>
      </c>
      <c r="G35" s="362">
        <v>214074.29000000004</v>
      </c>
    </row>
    <row r="36" spans="1:7" ht="14.45" customHeight="1" x14ac:dyDescent="0.25">
      <c r="A36" s="77" t="s">
        <v>416</v>
      </c>
      <c r="B36" s="249">
        <v>0</v>
      </c>
      <c r="C36" s="270">
        <v>0</v>
      </c>
      <c r="D36" s="270">
        <v>0</v>
      </c>
      <c r="E36" s="270">
        <v>0</v>
      </c>
      <c r="F36" s="270">
        <v>0</v>
      </c>
      <c r="G36" s="270">
        <v>0</v>
      </c>
    </row>
    <row r="37" spans="1:7" ht="14.45" customHeight="1" x14ac:dyDescent="0.25">
      <c r="A37" s="59" t="s">
        <v>417</v>
      </c>
      <c r="B37" s="47">
        <f>SUM(B38:B41)</f>
        <v>13333196.07</v>
      </c>
      <c r="C37" s="47">
        <f t="shared" ref="C37:G37" si="3">SUM(C38:C41)</f>
        <v>3021315.12</v>
      </c>
      <c r="D37" s="47">
        <f t="shared" si="3"/>
        <v>16354511.190000001</v>
      </c>
      <c r="E37" s="47">
        <f t="shared" si="3"/>
        <v>15892711.039999999</v>
      </c>
      <c r="F37" s="47">
        <f t="shared" si="3"/>
        <v>15892711.039999999</v>
      </c>
      <c r="G37" s="47">
        <f t="shared" si="3"/>
        <v>461800.15000000224</v>
      </c>
    </row>
    <row r="38" spans="1:7" x14ac:dyDescent="0.25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419</v>
      </c>
      <c r="B39" s="251">
        <v>13333196.07</v>
      </c>
      <c r="C39" s="272">
        <v>3021315.12</v>
      </c>
      <c r="D39" s="271">
        <v>16354511.190000001</v>
      </c>
      <c r="E39" s="365">
        <v>15892711.039999999</v>
      </c>
      <c r="F39" s="365">
        <v>15892711.039999999</v>
      </c>
      <c r="G39" s="364">
        <v>461800.15000000224</v>
      </c>
    </row>
    <row r="40" spans="1:7" x14ac:dyDescent="0.25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422</v>
      </c>
      <c r="B43" s="4">
        <f>SUM(B44,B53,B61,B71)</f>
        <v>292745916.75</v>
      </c>
      <c r="C43" s="4">
        <f t="shared" ref="C43:G43" si="4">SUM(C44,C53,C61,C71)</f>
        <v>484895579.57999992</v>
      </c>
      <c r="D43" s="4">
        <f t="shared" si="4"/>
        <v>777641496.33000004</v>
      </c>
      <c r="E43" s="4">
        <f t="shared" si="4"/>
        <v>727292450.07999992</v>
      </c>
      <c r="F43" s="4">
        <f t="shared" si="4"/>
        <v>724690635.24000001</v>
      </c>
      <c r="G43" s="4">
        <f t="shared" si="4"/>
        <v>50349046.250000022</v>
      </c>
    </row>
    <row r="44" spans="1:7" x14ac:dyDescent="0.25">
      <c r="A44" s="58" t="s">
        <v>390</v>
      </c>
      <c r="B44" s="47">
        <f>SUM(B45:B52)</f>
        <v>54409411.369999997</v>
      </c>
      <c r="C44" s="47">
        <f>SUM(C45:C52)</f>
        <v>174400689.44999999</v>
      </c>
      <c r="D44" s="47">
        <f t="shared" ref="D44:G44" si="5">SUM(D45:D52)</f>
        <v>228810100.81999999</v>
      </c>
      <c r="E44" s="47">
        <f t="shared" si="5"/>
        <v>228413254.36999997</v>
      </c>
      <c r="F44" s="47">
        <f t="shared" si="5"/>
        <v>227581186.36999997</v>
      </c>
      <c r="G44" s="47">
        <f t="shared" si="5"/>
        <v>396846.45000002533</v>
      </c>
    </row>
    <row r="45" spans="1:7" x14ac:dyDescent="0.25">
      <c r="A45" s="80" t="s">
        <v>391</v>
      </c>
      <c r="B45" s="253">
        <v>32550</v>
      </c>
      <c r="C45" s="367">
        <v>7112476.1699999999</v>
      </c>
      <c r="D45" s="366">
        <v>7145026.1699999999</v>
      </c>
      <c r="E45" s="367">
        <v>7145026.1699999999</v>
      </c>
      <c r="F45" s="367">
        <v>7145026.1699999999</v>
      </c>
      <c r="G45" s="366">
        <v>0</v>
      </c>
    </row>
    <row r="46" spans="1:7" x14ac:dyDescent="0.25">
      <c r="A46" s="80" t="s">
        <v>392</v>
      </c>
      <c r="B46" s="252">
        <v>0</v>
      </c>
      <c r="C46" s="366">
        <v>0</v>
      </c>
      <c r="D46" s="366">
        <v>0</v>
      </c>
      <c r="E46" s="366">
        <v>0</v>
      </c>
      <c r="F46" s="366">
        <v>0</v>
      </c>
      <c r="G46" s="366">
        <v>0</v>
      </c>
    </row>
    <row r="47" spans="1:7" x14ac:dyDescent="0.25">
      <c r="A47" s="80" t="s">
        <v>393</v>
      </c>
      <c r="B47" s="253">
        <v>629725</v>
      </c>
      <c r="C47" s="367">
        <v>10917417.33</v>
      </c>
      <c r="D47" s="366">
        <v>11547142.33</v>
      </c>
      <c r="E47" s="367">
        <v>11547142.33</v>
      </c>
      <c r="F47" s="367">
        <v>11547142.33</v>
      </c>
      <c r="G47" s="366">
        <v>0</v>
      </c>
    </row>
    <row r="48" spans="1:7" x14ac:dyDescent="0.25">
      <c r="A48" s="80" t="s">
        <v>394</v>
      </c>
      <c r="B48" s="252">
        <v>0</v>
      </c>
      <c r="C48" s="366">
        <v>0</v>
      </c>
      <c r="D48" s="366">
        <v>0</v>
      </c>
      <c r="E48" s="366">
        <v>0</v>
      </c>
      <c r="F48" s="366">
        <v>0</v>
      </c>
      <c r="G48" s="366">
        <v>0</v>
      </c>
    </row>
    <row r="49" spans="1:7" x14ac:dyDescent="0.25">
      <c r="A49" s="80" t="s">
        <v>395</v>
      </c>
      <c r="B49" s="253">
        <v>1356100</v>
      </c>
      <c r="C49" s="367">
        <v>14076649.640000001</v>
      </c>
      <c r="D49" s="366">
        <v>15432749.640000001</v>
      </c>
      <c r="E49" s="367">
        <v>15432564.039999999</v>
      </c>
      <c r="F49" s="367">
        <v>14600496.039999999</v>
      </c>
      <c r="G49" s="366">
        <v>185.60000000149012</v>
      </c>
    </row>
    <row r="50" spans="1:7" x14ac:dyDescent="0.25">
      <c r="A50" s="80" t="s">
        <v>396</v>
      </c>
      <c r="B50" s="252">
        <v>0</v>
      </c>
      <c r="C50" s="366">
        <v>0</v>
      </c>
      <c r="D50" s="366">
        <v>0</v>
      </c>
      <c r="E50" s="366">
        <v>0</v>
      </c>
      <c r="F50" s="366">
        <v>0</v>
      </c>
      <c r="G50" s="366">
        <v>0</v>
      </c>
    </row>
    <row r="51" spans="1:7" x14ac:dyDescent="0.25">
      <c r="A51" s="80" t="s">
        <v>397</v>
      </c>
      <c r="B51" s="253">
        <v>52391036.369999997</v>
      </c>
      <c r="C51" s="367">
        <v>140632545.62</v>
      </c>
      <c r="D51" s="366">
        <v>193023581.99000001</v>
      </c>
      <c r="E51" s="367">
        <v>192626921.13999999</v>
      </c>
      <c r="F51" s="367">
        <v>192626921.13999999</v>
      </c>
      <c r="G51" s="366">
        <v>396660.85000002384</v>
      </c>
    </row>
    <row r="52" spans="1:7" x14ac:dyDescent="0.25">
      <c r="A52" s="80" t="s">
        <v>398</v>
      </c>
      <c r="B52" s="253">
        <v>0</v>
      </c>
      <c r="C52" s="367">
        <v>1661600.69</v>
      </c>
      <c r="D52" s="366">
        <v>1661600.69</v>
      </c>
      <c r="E52" s="367">
        <v>1661600.69</v>
      </c>
      <c r="F52" s="367">
        <v>1661600.69</v>
      </c>
      <c r="G52" s="366">
        <v>0</v>
      </c>
    </row>
    <row r="53" spans="1:7" x14ac:dyDescent="0.25">
      <c r="A53" s="58" t="s">
        <v>399</v>
      </c>
      <c r="B53" s="47">
        <f>SUM(B54:B60)</f>
        <v>221352776.75999999</v>
      </c>
      <c r="C53" s="47">
        <f t="shared" ref="C53:G53" si="6">SUM(C54:C60)</f>
        <v>247194592.15999997</v>
      </c>
      <c r="D53" s="47">
        <f t="shared" si="6"/>
        <v>468547368.91999996</v>
      </c>
      <c r="E53" s="47">
        <f t="shared" si="6"/>
        <v>418845169.11999995</v>
      </c>
      <c r="F53" s="47">
        <f t="shared" si="6"/>
        <v>417075422.27999997</v>
      </c>
      <c r="G53" s="47">
        <f t="shared" si="6"/>
        <v>49702199.799999997</v>
      </c>
    </row>
    <row r="54" spans="1:7" x14ac:dyDescent="0.25">
      <c r="A54" s="80" t="s">
        <v>400</v>
      </c>
      <c r="B54" s="255">
        <v>20761250</v>
      </c>
      <c r="C54" s="369">
        <v>13071026.23</v>
      </c>
      <c r="D54" s="368">
        <v>33832276.230000004</v>
      </c>
      <c r="E54" s="369">
        <v>33080803.699999999</v>
      </c>
      <c r="F54" s="369">
        <v>33080803.699999999</v>
      </c>
      <c r="G54" s="368">
        <v>751472.53000000492</v>
      </c>
    </row>
    <row r="55" spans="1:7" x14ac:dyDescent="0.25">
      <c r="A55" s="80" t="s">
        <v>401</v>
      </c>
      <c r="B55" s="255">
        <v>193136768.75999999</v>
      </c>
      <c r="C55" s="369">
        <v>218125869.56999999</v>
      </c>
      <c r="D55" s="368">
        <v>411262638.32999998</v>
      </c>
      <c r="E55" s="369">
        <v>363996910.19999999</v>
      </c>
      <c r="F55" s="369">
        <v>362227163.36000001</v>
      </c>
      <c r="G55" s="368">
        <v>47265728.129999995</v>
      </c>
    </row>
    <row r="56" spans="1:7" x14ac:dyDescent="0.25">
      <c r="A56" s="80" t="s">
        <v>402</v>
      </c>
      <c r="B56" s="254">
        <v>0</v>
      </c>
      <c r="C56" s="368">
        <v>0</v>
      </c>
      <c r="D56" s="368">
        <v>0</v>
      </c>
      <c r="E56" s="368">
        <v>0</v>
      </c>
      <c r="F56" s="368">
        <v>0</v>
      </c>
      <c r="G56" s="368">
        <v>0</v>
      </c>
    </row>
    <row r="57" spans="1:7" x14ac:dyDescent="0.25">
      <c r="A57" s="81" t="s">
        <v>403</v>
      </c>
      <c r="B57" s="255">
        <v>503250</v>
      </c>
      <c r="C57" s="369">
        <v>3824549.89</v>
      </c>
      <c r="D57" s="368">
        <v>4327799.8900000006</v>
      </c>
      <c r="E57" s="369">
        <v>4326169.8899999997</v>
      </c>
      <c r="F57" s="369">
        <v>4326169.8899999997</v>
      </c>
      <c r="G57" s="368">
        <v>1630.0000000009313</v>
      </c>
    </row>
    <row r="58" spans="1:7" x14ac:dyDescent="0.25">
      <c r="A58" s="80" t="s">
        <v>404</v>
      </c>
      <c r="B58" s="254">
        <v>0</v>
      </c>
      <c r="C58" s="368">
        <v>0</v>
      </c>
      <c r="D58" s="368">
        <v>0</v>
      </c>
      <c r="E58" s="368">
        <v>0</v>
      </c>
      <c r="F58" s="368">
        <v>0</v>
      </c>
      <c r="G58" s="368">
        <v>0</v>
      </c>
    </row>
    <row r="59" spans="1:7" x14ac:dyDescent="0.25">
      <c r="A59" s="80" t="s">
        <v>405</v>
      </c>
      <c r="B59" s="255">
        <v>6951508</v>
      </c>
      <c r="C59" s="369">
        <v>12173146.470000001</v>
      </c>
      <c r="D59" s="368">
        <v>19124654.469999999</v>
      </c>
      <c r="E59" s="369">
        <v>17441285.329999998</v>
      </c>
      <c r="F59" s="369">
        <v>17441285.329999998</v>
      </c>
      <c r="G59" s="368">
        <v>1683369.1400000006</v>
      </c>
    </row>
    <row r="60" spans="1:7" x14ac:dyDescent="0.25">
      <c r="A60" s="80" t="s">
        <v>406</v>
      </c>
      <c r="B60" s="254">
        <v>0</v>
      </c>
      <c r="C60" s="368">
        <v>0</v>
      </c>
      <c r="D60" s="368">
        <v>0</v>
      </c>
      <c r="E60" s="368">
        <v>0</v>
      </c>
      <c r="F60" s="368">
        <v>0</v>
      </c>
      <c r="G60" s="368">
        <v>0</v>
      </c>
    </row>
    <row r="61" spans="1:7" x14ac:dyDescent="0.25">
      <c r="A61" s="58" t="s">
        <v>407</v>
      </c>
      <c r="B61" s="47">
        <f>SUM(B62:B70)</f>
        <v>15750</v>
      </c>
      <c r="C61" s="47">
        <f>SUM(C62:C70)</f>
        <v>63300297.969999991</v>
      </c>
      <c r="D61" s="47">
        <f t="shared" ref="D61:G61" si="7">SUM(D62:D70)</f>
        <v>63316047.969999991</v>
      </c>
      <c r="E61" s="47">
        <f t="shared" si="7"/>
        <v>63066047.969999991</v>
      </c>
      <c r="F61" s="47">
        <f t="shared" si="7"/>
        <v>63066047.969999991</v>
      </c>
      <c r="G61" s="47">
        <f t="shared" si="7"/>
        <v>250000</v>
      </c>
    </row>
    <row r="62" spans="1:7" x14ac:dyDescent="0.25">
      <c r="A62" s="80" t="s">
        <v>408</v>
      </c>
      <c r="B62" s="257">
        <v>10500</v>
      </c>
      <c r="C62" s="371">
        <v>5487004.4100000001</v>
      </c>
      <c r="D62" s="370">
        <v>5497504.4100000001</v>
      </c>
      <c r="E62" s="371">
        <v>5497504.4100000001</v>
      </c>
      <c r="F62" s="371">
        <v>5497504.4100000001</v>
      </c>
      <c r="G62" s="370">
        <v>0</v>
      </c>
    </row>
    <row r="63" spans="1:7" x14ac:dyDescent="0.25">
      <c r="A63" s="80" t="s">
        <v>409</v>
      </c>
      <c r="B63" s="256">
        <v>0</v>
      </c>
      <c r="C63" s="370">
        <v>0</v>
      </c>
      <c r="D63" s="370">
        <v>0</v>
      </c>
      <c r="E63" s="370">
        <v>0</v>
      </c>
      <c r="F63" s="370">
        <v>0</v>
      </c>
      <c r="G63" s="370">
        <v>0</v>
      </c>
    </row>
    <row r="64" spans="1:7" x14ac:dyDescent="0.25">
      <c r="A64" s="80" t="s">
        <v>410</v>
      </c>
      <c r="B64" s="256">
        <v>0</v>
      </c>
      <c r="C64" s="370">
        <v>0</v>
      </c>
      <c r="D64" s="370">
        <v>0</v>
      </c>
      <c r="E64" s="370">
        <v>0</v>
      </c>
      <c r="F64" s="370">
        <v>0</v>
      </c>
      <c r="G64" s="370">
        <v>0</v>
      </c>
    </row>
    <row r="65" spans="1:7" x14ac:dyDescent="0.25">
      <c r="A65" s="80" t="s">
        <v>411</v>
      </c>
      <c r="B65" s="256">
        <v>0</v>
      </c>
      <c r="C65" s="370">
        <v>0</v>
      </c>
      <c r="D65" s="370">
        <v>0</v>
      </c>
      <c r="E65" s="370">
        <v>0</v>
      </c>
      <c r="F65" s="370">
        <v>0</v>
      </c>
      <c r="G65" s="370">
        <v>0</v>
      </c>
    </row>
    <row r="66" spans="1:7" x14ac:dyDescent="0.25">
      <c r="A66" s="80" t="s">
        <v>412</v>
      </c>
      <c r="B66" s="256">
        <v>0</v>
      </c>
      <c r="C66" s="370">
        <v>0</v>
      </c>
      <c r="D66" s="370">
        <v>0</v>
      </c>
      <c r="E66" s="370">
        <v>0</v>
      </c>
      <c r="F66" s="370">
        <v>0</v>
      </c>
      <c r="G66" s="370">
        <v>0</v>
      </c>
    </row>
    <row r="67" spans="1:7" x14ac:dyDescent="0.25">
      <c r="A67" s="80" t="s">
        <v>413</v>
      </c>
      <c r="B67" s="256">
        <v>0</v>
      </c>
      <c r="C67" s="370">
        <v>0</v>
      </c>
      <c r="D67" s="370">
        <v>0</v>
      </c>
      <c r="E67" s="370">
        <v>0</v>
      </c>
      <c r="F67" s="370">
        <v>0</v>
      </c>
      <c r="G67" s="370">
        <v>0</v>
      </c>
    </row>
    <row r="68" spans="1:7" x14ac:dyDescent="0.25">
      <c r="A68" s="80" t="s">
        <v>414</v>
      </c>
      <c r="B68" s="257">
        <v>5250</v>
      </c>
      <c r="C68" s="371">
        <v>57114577.159999996</v>
      </c>
      <c r="D68" s="370">
        <v>57119827.159999996</v>
      </c>
      <c r="E68" s="371">
        <v>56869827.159999996</v>
      </c>
      <c r="F68" s="371">
        <v>56869827.159999996</v>
      </c>
      <c r="G68" s="370">
        <v>250000</v>
      </c>
    </row>
    <row r="69" spans="1:7" x14ac:dyDescent="0.25">
      <c r="A69" s="80" t="s">
        <v>415</v>
      </c>
      <c r="B69" s="257">
        <v>0</v>
      </c>
      <c r="C69" s="371">
        <v>698716.4</v>
      </c>
      <c r="D69" s="370">
        <v>698716.4</v>
      </c>
      <c r="E69" s="371">
        <v>698716.4</v>
      </c>
      <c r="F69" s="371">
        <v>698716.4</v>
      </c>
      <c r="G69" s="370">
        <v>0</v>
      </c>
    </row>
    <row r="70" spans="1:7" x14ac:dyDescent="0.25">
      <c r="A70" s="80" t="s">
        <v>416</v>
      </c>
      <c r="B70" s="256">
        <v>0</v>
      </c>
      <c r="C70" s="273">
        <v>0</v>
      </c>
      <c r="D70" s="273">
        <v>0</v>
      </c>
      <c r="E70" s="273">
        <v>0</v>
      </c>
      <c r="F70" s="273">
        <v>0</v>
      </c>
      <c r="G70" s="273">
        <v>0</v>
      </c>
    </row>
    <row r="71" spans="1:7" x14ac:dyDescent="0.25">
      <c r="A71" s="59" t="s">
        <v>417</v>
      </c>
      <c r="B71" s="47">
        <f>SUM(B72:B75)</f>
        <v>16967978.620000001</v>
      </c>
      <c r="C71" s="47">
        <f t="shared" ref="C71:G71" si="8">SUM(C72:C75)</f>
        <v>0</v>
      </c>
      <c r="D71" s="47">
        <f t="shared" si="8"/>
        <v>16967978.620000001</v>
      </c>
      <c r="E71" s="47">
        <f t="shared" si="8"/>
        <v>16967978.620000001</v>
      </c>
      <c r="F71" s="47">
        <f t="shared" si="8"/>
        <v>16967978.620000001</v>
      </c>
      <c r="G71" s="47">
        <f t="shared" si="8"/>
        <v>0</v>
      </c>
    </row>
    <row r="72" spans="1:7" x14ac:dyDescent="0.25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419</v>
      </c>
      <c r="B73" s="258">
        <v>16967978.620000001</v>
      </c>
      <c r="C73" s="258">
        <v>0</v>
      </c>
      <c r="D73" s="274">
        <v>16967978.620000001</v>
      </c>
      <c r="E73" s="374">
        <v>16967978.620000001</v>
      </c>
      <c r="F73" s="374">
        <v>16967978.620000001</v>
      </c>
      <c r="G73" s="274">
        <v>0</v>
      </c>
    </row>
    <row r="74" spans="1:7" x14ac:dyDescent="0.25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601531346.19000006</v>
      </c>
      <c r="C77" s="4">
        <f t="shared" ref="C77:G77" si="9">C43+C9</f>
        <v>707409345.69999993</v>
      </c>
      <c r="D77" s="4">
        <f t="shared" si="9"/>
        <v>1308940691.8900001</v>
      </c>
      <c r="E77" s="372">
        <f t="shared" si="9"/>
        <v>1158173701.98</v>
      </c>
      <c r="F77" s="4">
        <f t="shared" si="9"/>
        <v>1149522814.6800001</v>
      </c>
      <c r="G77" s="4">
        <f t="shared" si="9"/>
        <v>150766989.91000006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9 D9:G9 B10 B27:G27 B37:G38 B40:G42 B53:G53 B61 B71:G72 B74:G77 D44:G44 D19:G19 C43:G43 D61:G6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8" zoomScale="75" zoomScaleNormal="75" workbookViewId="0">
      <selection activeCell="E25" sqref="E2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87" t="s">
        <v>423</v>
      </c>
      <c r="B1" s="279"/>
      <c r="C1" s="279"/>
      <c r="D1" s="279"/>
      <c r="E1" s="279"/>
      <c r="F1" s="279"/>
      <c r="G1" s="280"/>
    </row>
    <row r="2" spans="1:7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424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282" t="s">
        <v>425</v>
      </c>
      <c r="B7" s="285" t="s">
        <v>298</v>
      </c>
      <c r="C7" s="285"/>
      <c r="D7" s="285"/>
      <c r="E7" s="285"/>
      <c r="F7" s="285"/>
      <c r="G7" s="285" t="s">
        <v>299</v>
      </c>
    </row>
    <row r="8" spans="1:7" ht="30" x14ac:dyDescent="0.25">
      <c r="A8" s="283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295"/>
    </row>
    <row r="9" spans="1:7" ht="15.75" customHeight="1" x14ac:dyDescent="0.25">
      <c r="A9" s="26" t="s">
        <v>426</v>
      </c>
      <c r="B9" s="119">
        <f t="shared" ref="B9:G9" si="0">SUM(B10,B11,B12,B15,B16,B19)</f>
        <v>182482174.93000001</v>
      </c>
      <c r="C9" s="119">
        <f>SUM(C10,C11,C12,C15,C16,C19)</f>
        <v>-75232616.870000005</v>
      </c>
      <c r="D9" s="119">
        <f>SUM(D10,D11,D12,D15,D16,D19)</f>
        <v>107249558.06</v>
      </c>
      <c r="E9" s="119">
        <f>SUM(E10,E11,E12,E15,E16,E19)</f>
        <v>92474054.430000007</v>
      </c>
      <c r="F9" s="119">
        <f>SUM(F10,F11,F12,F15,F16,F19)</f>
        <v>92478605.969999999</v>
      </c>
      <c r="G9" s="119">
        <f>SUM(G10,G11,G12,G15,G16,G19)</f>
        <v>14775503.629999995</v>
      </c>
    </row>
    <row r="10" spans="1:7" x14ac:dyDescent="0.25">
      <c r="A10" s="58" t="s">
        <v>427</v>
      </c>
      <c r="B10" s="259">
        <v>182482174.93000001</v>
      </c>
      <c r="C10" s="352">
        <v>-75232616.870000005</v>
      </c>
      <c r="D10" s="354">
        <v>107249558.06</v>
      </c>
      <c r="E10" s="353">
        <v>92474054.430000007</v>
      </c>
      <c r="F10" s="353">
        <v>92478605.969999999</v>
      </c>
      <c r="G10" s="76">
        <f>D10-E10</f>
        <v>14775503.629999995</v>
      </c>
    </row>
    <row r="11" spans="1:7" ht="15.75" customHeight="1" x14ac:dyDescent="0.25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437</v>
      </c>
      <c r="B21" s="119">
        <f>SUM(B22,B23,B24,B27,B28,B31)</f>
        <v>32989636.370000001</v>
      </c>
      <c r="C21" s="119">
        <f t="shared" ref="C21:F21" si="4">SUM(C22,C23,C24,C27,C28,C31)</f>
        <v>83677418.969999999</v>
      </c>
      <c r="D21" s="119">
        <f t="shared" si="4"/>
        <v>116667055.34</v>
      </c>
      <c r="E21" s="119">
        <f t="shared" si="4"/>
        <v>116667055.34</v>
      </c>
      <c r="F21" s="119">
        <f t="shared" si="4"/>
        <v>116667055.34</v>
      </c>
      <c r="G21" s="119">
        <f>SUM(G22,G23,G24,G27,G28,G31)</f>
        <v>0</v>
      </c>
    </row>
    <row r="22" spans="1:7" x14ac:dyDescent="0.25">
      <c r="A22" s="58" t="s">
        <v>427</v>
      </c>
      <c r="B22" s="260">
        <v>32989636.370000001</v>
      </c>
      <c r="C22" s="355">
        <v>83677418.969999999</v>
      </c>
      <c r="D22" s="356">
        <v>116667055.34</v>
      </c>
      <c r="E22" s="355">
        <v>116667055.34</v>
      </c>
      <c r="F22" s="355">
        <v>116667055.34</v>
      </c>
      <c r="G22" s="76">
        <f t="shared" ref="G22:G31" si="5">D22-E22</f>
        <v>0</v>
      </c>
    </row>
    <row r="23" spans="1:7" x14ac:dyDescent="0.25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438</v>
      </c>
      <c r="B33" s="119">
        <f>B21+B9</f>
        <v>215471811.30000001</v>
      </c>
      <c r="C33" s="119">
        <f t="shared" ref="C33:G33" si="8">C21+C9</f>
        <v>8444802.099999994</v>
      </c>
      <c r="D33" s="119">
        <f t="shared" si="8"/>
        <v>223916613.40000001</v>
      </c>
      <c r="E33" s="119">
        <f t="shared" si="8"/>
        <v>209141109.77000001</v>
      </c>
      <c r="F33" s="119">
        <f t="shared" si="8"/>
        <v>209145661.31</v>
      </c>
      <c r="G33" s="119">
        <f t="shared" si="8"/>
        <v>14775503.629999995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11 B34:G34 B12:F21 B23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CTA PCA</cp:lastModifiedBy>
  <cp:revision/>
  <cp:lastPrinted>2024-03-20T14:35:03Z</cp:lastPrinted>
  <dcterms:created xsi:type="dcterms:W3CDTF">2023-03-16T22:14:51Z</dcterms:created>
  <dcterms:modified xsi:type="dcterms:W3CDTF">2025-01-29T23:58:32Z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